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64011"/>
  <mc:AlternateContent xmlns:mc="http://schemas.openxmlformats.org/markup-compatibility/2006">
    <mc:Choice Requires="x15">
      <x15ac:absPath xmlns:x15ac="http://schemas.microsoft.com/office/spreadsheetml/2010/11/ac" url="G:\Websites\p\project-cms-rpc-endcap\RPC\UpscopeHighEta\RPCDevelopements\RE31and41\Services\OpticalFibres\RoutingAndPP\SBally\"/>
    </mc:Choice>
  </mc:AlternateContent>
  <bookViews>
    <workbookView xWindow="0" yWindow="0" windowWidth="9240" windowHeight="18585" activeTab="1"/>
  </bookViews>
  <sheets>
    <sheet name="Sheet1" sheetId="1" r:id="rId1"/>
    <sheet name="Sheet2" sheetId="2" r:id="rId2"/>
  </sheets>
  <calcPr calcId="162913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0" i="1" l="1"/>
  <c r="K30" i="1"/>
  <c r="L30" i="1"/>
  <c r="X30" i="1"/>
  <c r="J31" i="1"/>
  <c r="K31" i="1"/>
  <c r="X31" i="1"/>
  <c r="J32" i="1"/>
  <c r="X32" i="1"/>
  <c r="X33" i="1"/>
  <c r="J34" i="1"/>
  <c r="X34" i="1"/>
  <c r="J35" i="1"/>
  <c r="K35" i="1"/>
  <c r="X35" i="1"/>
  <c r="J36" i="1"/>
  <c r="K36" i="1"/>
  <c r="L36" i="1"/>
  <c r="X36" i="1"/>
  <c r="J37" i="1"/>
  <c r="K37" i="1"/>
  <c r="L37" i="1"/>
  <c r="M37" i="1"/>
  <c r="X37" i="1"/>
  <c r="J38" i="1"/>
  <c r="K38" i="1"/>
  <c r="L38" i="1"/>
  <c r="M38" i="1"/>
  <c r="N38" i="1"/>
  <c r="X38" i="1"/>
  <c r="J39" i="1"/>
  <c r="K39" i="1"/>
  <c r="L39" i="1"/>
  <c r="M39" i="1"/>
  <c r="N39" i="1"/>
  <c r="O39" i="1"/>
  <c r="X39" i="1"/>
  <c r="J40" i="1"/>
  <c r="K40" i="1"/>
  <c r="L40" i="1"/>
  <c r="M40" i="1"/>
  <c r="N40" i="1"/>
  <c r="O40" i="1"/>
  <c r="P40" i="1"/>
  <c r="X40" i="1"/>
  <c r="J41" i="1"/>
  <c r="K41" i="1"/>
  <c r="L41" i="1"/>
  <c r="M41" i="1"/>
  <c r="N41" i="1"/>
  <c r="O41" i="1"/>
  <c r="P41" i="1"/>
  <c r="Q41" i="1"/>
  <c r="X41" i="1"/>
  <c r="J42" i="1"/>
  <c r="K42" i="1"/>
  <c r="L42" i="1"/>
  <c r="M42" i="1"/>
  <c r="N42" i="1"/>
  <c r="O42" i="1"/>
  <c r="P42" i="1"/>
  <c r="Q42" i="1"/>
  <c r="R42" i="1"/>
  <c r="X42" i="1"/>
  <c r="J43" i="1"/>
  <c r="K43" i="1"/>
  <c r="L43" i="1"/>
  <c r="M43" i="1"/>
  <c r="N43" i="1"/>
  <c r="O43" i="1"/>
  <c r="P43" i="1"/>
  <c r="Q43" i="1"/>
  <c r="R43" i="1"/>
  <c r="X43" i="1"/>
  <c r="J44" i="1"/>
  <c r="K44" i="1"/>
  <c r="L44" i="1"/>
  <c r="M44" i="1"/>
  <c r="N44" i="1"/>
  <c r="O44" i="1"/>
  <c r="X44" i="1"/>
  <c r="J45" i="1"/>
  <c r="K45" i="1"/>
  <c r="L45" i="1"/>
  <c r="M45" i="1"/>
  <c r="N45" i="1"/>
  <c r="O45" i="1"/>
  <c r="X45" i="1"/>
  <c r="J46" i="1"/>
  <c r="K46" i="1"/>
  <c r="L46" i="1"/>
  <c r="M46" i="1"/>
  <c r="N46" i="1"/>
  <c r="X46" i="1"/>
  <c r="X27" i="1"/>
  <c r="AJ6" i="1"/>
  <c r="K6" i="1"/>
  <c r="L6" i="1"/>
  <c r="X6" i="1"/>
  <c r="K7" i="1"/>
  <c r="X7" i="1"/>
  <c r="X8" i="1"/>
  <c r="X9" i="1"/>
  <c r="K10" i="1"/>
  <c r="X10" i="1"/>
  <c r="K11" i="1"/>
  <c r="L11" i="1"/>
  <c r="X11" i="1"/>
  <c r="K12" i="1"/>
  <c r="L12" i="1"/>
  <c r="M12" i="1"/>
  <c r="X12" i="1"/>
  <c r="K13" i="1"/>
  <c r="L13" i="1"/>
  <c r="M13" i="1"/>
  <c r="N13" i="1"/>
  <c r="X13" i="1"/>
  <c r="K14" i="1"/>
  <c r="L14" i="1"/>
  <c r="M14" i="1"/>
  <c r="N14" i="1"/>
  <c r="O14" i="1"/>
  <c r="X14" i="1"/>
  <c r="K15" i="1"/>
  <c r="L15" i="1"/>
  <c r="M15" i="1"/>
  <c r="N15" i="1"/>
  <c r="O15" i="1"/>
  <c r="P15" i="1"/>
  <c r="X15" i="1"/>
  <c r="K16" i="1"/>
  <c r="L16" i="1"/>
  <c r="M16" i="1"/>
  <c r="N16" i="1"/>
  <c r="O16" i="1"/>
  <c r="P16" i="1"/>
  <c r="Q16" i="1"/>
  <c r="X16" i="1"/>
  <c r="K17" i="1"/>
  <c r="L17" i="1"/>
  <c r="M17" i="1"/>
  <c r="N17" i="1"/>
  <c r="O17" i="1"/>
  <c r="P17" i="1"/>
  <c r="Q17" i="1"/>
  <c r="R17" i="1"/>
  <c r="X17" i="1"/>
  <c r="K18" i="1"/>
  <c r="L18" i="1"/>
  <c r="M18" i="1"/>
  <c r="N18" i="1"/>
  <c r="O18" i="1"/>
  <c r="P18" i="1"/>
  <c r="Q18" i="1"/>
  <c r="R18" i="1"/>
  <c r="X18" i="1"/>
  <c r="K19" i="1"/>
  <c r="L19" i="1"/>
  <c r="M19" i="1"/>
  <c r="N19" i="1"/>
  <c r="O19" i="1"/>
  <c r="X19" i="1"/>
  <c r="K20" i="1"/>
  <c r="L20" i="1"/>
  <c r="M20" i="1"/>
  <c r="N20" i="1"/>
  <c r="O20" i="1"/>
  <c r="X20" i="1"/>
  <c r="K21" i="1"/>
  <c r="L21" i="1"/>
  <c r="M21" i="1"/>
  <c r="N21" i="1"/>
  <c r="O21" i="1"/>
  <c r="X21" i="1"/>
  <c r="K22" i="1"/>
  <c r="L22" i="1"/>
  <c r="M22" i="1"/>
  <c r="N22" i="1"/>
  <c r="X22" i="1"/>
  <c r="K23" i="1"/>
  <c r="L23" i="1"/>
  <c r="M23" i="1"/>
  <c r="X23" i="1"/>
  <c r="X3" i="1"/>
  <c r="X2" i="1"/>
  <c r="X1" i="1"/>
  <c r="X25" i="1"/>
  <c r="X26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J47" i="1"/>
  <c r="K47" i="1"/>
  <c r="L47" i="1"/>
  <c r="M47" i="1"/>
  <c r="G47" i="1"/>
  <c r="G26" i="1"/>
  <c r="AW7" i="1"/>
  <c r="AW6" i="1"/>
  <c r="AP7" i="1"/>
  <c r="AP6" i="1"/>
  <c r="AD6" i="1"/>
  <c r="X47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" i="1"/>
  <c r="G3" i="1"/>
  <c r="G1" i="1"/>
  <c r="G27" i="1"/>
  <c r="G28" i="1"/>
</calcChain>
</file>

<file path=xl/sharedStrings.xml><?xml version="1.0" encoding="utf-8"?>
<sst xmlns="http://schemas.openxmlformats.org/spreadsheetml/2006/main" count="154" uniqueCount="76">
  <si>
    <t>Radial</t>
  </si>
  <si>
    <t>Periph</t>
  </si>
  <si>
    <t>pp1</t>
  </si>
  <si>
    <t>3D Length</t>
  </si>
  <si>
    <t>min</t>
  </si>
  <si>
    <t>max</t>
  </si>
  <si>
    <t>sum</t>
  </si>
  <si>
    <t>RE 4/1/01</t>
  </si>
  <si>
    <t>RE 4/1/10</t>
  </si>
  <si>
    <t>RE 4/1/11</t>
  </si>
  <si>
    <t>RE 4/1/12</t>
  </si>
  <si>
    <t>RE 4/1/13</t>
  </si>
  <si>
    <t>RE 4/1/14</t>
  </si>
  <si>
    <t>RE 4/1/15</t>
  </si>
  <si>
    <t>RE 4/1/16</t>
  </si>
  <si>
    <t>RE 4/1/17</t>
  </si>
  <si>
    <t>RE 4/1/18</t>
  </si>
  <si>
    <t>RE 3/1/01</t>
  </si>
  <si>
    <t>RE 3/1/02</t>
  </si>
  <si>
    <t>RE 3/1/03</t>
  </si>
  <si>
    <t>RE 3/1/04</t>
  </si>
  <si>
    <t>RE 3/1/05</t>
  </si>
  <si>
    <t>RE 3/1/06</t>
  </si>
  <si>
    <t>RE 3/1/07</t>
  </si>
  <si>
    <t>RE 3/1/08</t>
  </si>
  <si>
    <t>RE 3/1/09</t>
  </si>
  <si>
    <t>RE 3/1/10</t>
  </si>
  <si>
    <t>RE 3/1/11</t>
  </si>
  <si>
    <t>RE 3/1/12</t>
  </si>
  <si>
    <t>RE 3/1/13</t>
  </si>
  <si>
    <t>RE 3/1/14</t>
  </si>
  <si>
    <t>RE 3/1/15</t>
  </si>
  <si>
    <t>RE 3/1/16</t>
  </si>
  <si>
    <t>RE 3/1/17</t>
  </si>
  <si>
    <t>RE 3/1/18</t>
  </si>
  <si>
    <t>pp2</t>
  </si>
  <si>
    <t>usc55</t>
  </si>
  <si>
    <t>pp2 plus</t>
  </si>
  <si>
    <t>pp2 minus</t>
  </si>
  <si>
    <t>chain</t>
  </si>
  <si>
    <t>uxc</t>
  </si>
  <si>
    <t>tunnel</t>
  </si>
  <si>
    <t>usc</t>
  </si>
  <si>
    <t>mini chain towers</t>
  </si>
  <si>
    <t>RE 4/1/2</t>
  </si>
  <si>
    <t>RE 4/1/3</t>
  </si>
  <si>
    <t>RE 4/1/4</t>
  </si>
  <si>
    <t>RE 4/1/5</t>
  </si>
  <si>
    <t>RE 4/1/6</t>
  </si>
  <si>
    <t>RE 4/1/7</t>
  </si>
  <si>
    <t>RE 4/1/8</t>
  </si>
  <si>
    <t>RE 4/1/9</t>
  </si>
  <si>
    <t xml:space="preserve"> chamber side</t>
  </si>
  <si>
    <t>safety margin</t>
  </si>
  <si>
    <t>pp1 side</t>
  </si>
  <si>
    <t>Final Length</t>
  </si>
  <si>
    <t>Gaddi modification</t>
  </si>
  <si>
    <t>Slack</t>
  </si>
  <si>
    <t>Z position</t>
  </si>
  <si>
    <t>Safety margin</t>
  </si>
  <si>
    <t>Changes Performed</t>
  </si>
  <si>
    <t xml:space="preserve">For RE4 the list was moved down… </t>
  </si>
  <si>
    <t>Added safety margins to the calculations</t>
  </si>
  <si>
    <t>Added orange cells with slack by Ian and Andres 22 February</t>
  </si>
  <si>
    <t>RE 4/1/02</t>
  </si>
  <si>
    <t>RE 4/1/03</t>
  </si>
  <si>
    <t>RE 4/1/04</t>
  </si>
  <si>
    <t>RE 4/1/05</t>
  </si>
  <si>
    <t>RE 4/1/06</t>
  </si>
  <si>
    <t>RE 4/1/07</t>
  </si>
  <si>
    <t>RE 4/1/08</t>
  </si>
  <si>
    <t>RE 4/1/09</t>
  </si>
  <si>
    <t>Today</t>
  </si>
  <si>
    <t>Label</t>
  </si>
  <si>
    <t>New Label</t>
  </si>
  <si>
    <t>Label Change after 2nd iteration with S. Bally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</si>
</sst>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 ;_ * \-#,##0.00_ ;_ * &quot;-&quot;??_ ;_ @_ "/>
    <numFmt numFmtId="165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6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1"/>
      <name val="Calibri"/>
      <scheme val="minor"/>
    </font>
    <font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0">
    <xf numFmtId="0" fontId="0" fillId="0" borderId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2" fillId="2" borderId="1" xfId="0" applyFont="1" applyFill="1" applyBorder="1"/>
    <xf numFmtId="0" fontId="2" fillId="3" borderId="0" xfId="0" applyFont="1" applyFill="1" applyAlignment="1">
      <alignment horizontal="center" textRotation="90"/>
    </xf>
    <xf numFmtId="0" fontId="2" fillId="0" borderId="0" xfId="0" applyFont="1" applyFill="1" applyAlignment="1">
      <alignment horizontal="center" textRotation="90"/>
    </xf>
    <xf numFmtId="165" fontId="2" fillId="2" borderId="1" xfId="1" applyNumberFormat="1" applyFont="1" applyFill="1" applyBorder="1"/>
    <xf numFmtId="165" fontId="2" fillId="2" borderId="0" xfId="0" applyNumberFormat="1" applyFont="1" applyFill="1"/>
    <xf numFmtId="0" fontId="0" fillId="2" borderId="1" xfId="0" applyFill="1" applyBorder="1"/>
    <xf numFmtId="0" fontId="6" fillId="2" borderId="0" xfId="0" applyFont="1" applyFill="1"/>
    <xf numFmtId="165" fontId="0" fillId="0" borderId="0" xfId="0" applyNumberFormat="1"/>
    <xf numFmtId="0" fontId="2" fillId="4" borderId="0" xfId="0" applyFont="1" applyFill="1" applyAlignment="1">
      <alignment horizontal="center" textRotation="90"/>
    </xf>
    <xf numFmtId="0" fontId="3" fillId="4" borderId="0" xfId="0" applyFont="1" applyFill="1"/>
    <xf numFmtId="0" fontId="0" fillId="4" borderId="0" xfId="0" applyFill="1"/>
    <xf numFmtId="165" fontId="6" fillId="2" borderId="0" xfId="0" applyNumberFormat="1" applyFont="1" applyFill="1"/>
    <xf numFmtId="0" fontId="0" fillId="4" borderId="0" xfId="0" applyFill="1" applyAlignment="1">
      <alignment horizontal="center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4" borderId="0" xfId="0" applyFill="1" applyAlignment="1">
      <alignment horizontal="center"/>
    </xf>
    <xf numFmtId="15" fontId="0" fillId="0" borderId="0" xfId="0" applyNumberFormat="1"/>
    <xf numFmtId="0" fontId="2" fillId="5" borderId="1" xfId="0" applyFont="1" applyFill="1" applyBorder="1"/>
    <xf numFmtId="0" fontId="0" fillId="0" borderId="1" xfId="0" applyBorder="1"/>
    <xf numFmtId="0" fontId="7" fillId="0" borderId="0" xfId="0" applyFont="1"/>
  </cellXfs>
  <cellStyles count="30">
    <cellStyle name="Comma" xfId="1" builtinId="3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BD47"/>
  <sheetViews>
    <sheetView showGridLines="0" zoomScale="75" zoomScaleNormal="75" zoomScalePageLayoutView="150" workbookViewId="0">
      <selection activeCell="D6" sqref="D6"/>
    </sheetView>
  </sheetViews>
  <sheetFormatPr defaultColWidth="2.7109375" defaultRowHeight="15" x14ac:dyDescent="0.25"/>
  <cols>
    <col min="4" max="4" width="9.28515625" bestFit="1" customWidth="1"/>
    <col min="5" max="5" width="4.28515625" bestFit="1" customWidth="1"/>
    <col min="6" max="6" width="4.7109375" bestFit="1" customWidth="1"/>
    <col min="7" max="7" width="5.42578125" bestFit="1" customWidth="1"/>
    <col min="8" max="8" width="5" bestFit="1" customWidth="1"/>
    <col min="9" max="9" width="4" bestFit="1" customWidth="1"/>
    <col min="10" max="19" width="5" bestFit="1" customWidth="1"/>
    <col min="20" max="20" width="3.7109375" bestFit="1" customWidth="1"/>
    <col min="21" max="21" width="5" bestFit="1" customWidth="1"/>
    <col min="22" max="22" width="5.28515625" customWidth="1"/>
    <col min="23" max="23" width="7" customWidth="1"/>
    <col min="24" max="24" width="7.140625" customWidth="1"/>
    <col min="25" max="25" width="3.42578125" bestFit="1" customWidth="1"/>
    <col min="27" max="28" width="4.28515625" bestFit="1" customWidth="1"/>
    <col min="30" max="30" width="4.42578125" bestFit="1" customWidth="1"/>
    <col min="31" max="31" width="5" bestFit="1" customWidth="1"/>
    <col min="32" max="32" width="6" bestFit="1" customWidth="1"/>
    <col min="33" max="36" width="5" bestFit="1" customWidth="1"/>
    <col min="39" max="39" width="10.140625" bestFit="1" customWidth="1"/>
    <col min="40" max="40" width="5.85546875" bestFit="1" customWidth="1"/>
    <col min="42" max="42" width="4.42578125" bestFit="1" customWidth="1"/>
    <col min="43" max="43" width="5" bestFit="1" customWidth="1"/>
    <col min="44" max="44" width="6" bestFit="1" customWidth="1"/>
    <col min="45" max="45" width="5" bestFit="1" customWidth="1"/>
    <col min="46" max="47" width="6" bestFit="1" customWidth="1"/>
    <col min="48" max="48" width="5.140625" bestFit="1" customWidth="1"/>
    <col min="49" max="49" width="5" customWidth="1"/>
  </cols>
  <sheetData>
    <row r="1" spans="4:56" x14ac:dyDescent="0.25">
      <c r="F1" t="s">
        <v>4</v>
      </c>
      <c r="G1" s="6">
        <f>MIN(G6:G23)</f>
        <v>7.3999999999999995</v>
      </c>
      <c r="W1" t="s">
        <v>4</v>
      </c>
      <c r="X1" s="6">
        <f>MIN(X6:X23)</f>
        <v>9.9</v>
      </c>
    </row>
    <row r="2" spans="4:56" x14ac:dyDescent="0.25">
      <c r="F2" t="s">
        <v>5</v>
      </c>
      <c r="G2" s="6">
        <f>MAX(G6:G23)</f>
        <v>31.8</v>
      </c>
      <c r="W2" t="s">
        <v>5</v>
      </c>
      <c r="X2" s="6">
        <f>MAX(X6:X23)</f>
        <v>34.300000000000004</v>
      </c>
    </row>
    <row r="3" spans="4:56" x14ac:dyDescent="0.25">
      <c r="F3" t="s">
        <v>6</v>
      </c>
      <c r="G3" s="6">
        <f>SUM(G6:G23)</f>
        <v>331.29999999999995</v>
      </c>
      <c r="W3" t="s">
        <v>6</v>
      </c>
      <c r="X3" s="6">
        <f>SUM(X6:X23)</f>
        <v>376.3</v>
      </c>
      <c r="AG3" s="19" t="s">
        <v>53</v>
      </c>
      <c r="AH3" s="19"/>
      <c r="AI3" s="19"/>
      <c r="AV3" t="s">
        <v>59</v>
      </c>
    </row>
    <row r="4" spans="4:56" x14ac:dyDescent="0.25">
      <c r="G4" s="6"/>
      <c r="V4" s="19" t="s">
        <v>53</v>
      </c>
      <c r="W4" s="19"/>
      <c r="X4" s="6"/>
      <c r="AG4" s="14"/>
      <c r="AH4" s="14"/>
      <c r="AI4" s="14"/>
    </row>
    <row r="5" spans="4:56" ht="96" x14ac:dyDescent="0.25">
      <c r="G5" s="4" t="s">
        <v>3</v>
      </c>
      <c r="H5" s="3" t="s">
        <v>0</v>
      </c>
      <c r="I5" s="3" t="s">
        <v>1</v>
      </c>
      <c r="J5" s="3" t="s">
        <v>1</v>
      </c>
      <c r="K5" s="3" t="s">
        <v>1</v>
      </c>
      <c r="L5" s="3" t="s">
        <v>1</v>
      </c>
      <c r="M5" s="3" t="s">
        <v>1</v>
      </c>
      <c r="N5" s="3" t="s">
        <v>1</v>
      </c>
      <c r="O5" s="3" t="s">
        <v>1</v>
      </c>
      <c r="P5" s="3" t="s">
        <v>1</v>
      </c>
      <c r="Q5" s="3" t="s">
        <v>1</v>
      </c>
      <c r="R5" s="3" t="s">
        <v>1</v>
      </c>
      <c r="S5" s="3" t="s">
        <v>1</v>
      </c>
      <c r="T5" s="3" t="s">
        <v>1</v>
      </c>
      <c r="U5" s="3" t="s">
        <v>2</v>
      </c>
      <c r="V5" s="10" t="s">
        <v>52</v>
      </c>
      <c r="W5" s="10" t="s">
        <v>54</v>
      </c>
      <c r="X5" s="4" t="s">
        <v>55</v>
      </c>
      <c r="AD5" s="4" t="s">
        <v>3</v>
      </c>
      <c r="AE5" s="3" t="s">
        <v>2</v>
      </c>
      <c r="AF5" s="3" t="s">
        <v>43</v>
      </c>
      <c r="AG5" s="10" t="s">
        <v>58</v>
      </c>
      <c r="AH5" s="10" t="s">
        <v>56</v>
      </c>
      <c r="AI5" s="10" t="s">
        <v>57</v>
      </c>
      <c r="AJ5" s="4" t="s">
        <v>55</v>
      </c>
      <c r="AP5" s="4" t="s">
        <v>3</v>
      </c>
      <c r="AQ5" s="3" t="s">
        <v>35</v>
      </c>
      <c r="AR5" s="3" t="s">
        <v>39</v>
      </c>
      <c r="AS5" s="3" t="s">
        <v>40</v>
      </c>
      <c r="AT5" s="3" t="s">
        <v>41</v>
      </c>
      <c r="AU5" s="3" t="s">
        <v>42</v>
      </c>
      <c r="AV5" s="10" t="s">
        <v>57</v>
      </c>
      <c r="AW5" s="4" t="s">
        <v>55</v>
      </c>
    </row>
    <row r="6" spans="4:56" x14ac:dyDescent="0.25">
      <c r="D6" s="2" t="s">
        <v>44</v>
      </c>
      <c r="E6" s="16" t="s">
        <v>2</v>
      </c>
      <c r="G6" s="5">
        <f t="shared" ref="G6:G23" si="0">ROUNDUP(SUM(H6:U6)/1000,1)</f>
        <v>12.9</v>
      </c>
      <c r="H6" s="1">
        <v>4570</v>
      </c>
      <c r="I6" s="1">
        <v>402</v>
      </c>
      <c r="J6" s="1">
        <v>1277</v>
      </c>
      <c r="K6" s="1">
        <f>1482+1359</f>
        <v>2841</v>
      </c>
      <c r="L6" s="1">
        <f>1367+1296</f>
        <v>2663</v>
      </c>
      <c r="M6" s="1"/>
      <c r="N6" s="1"/>
      <c r="O6" s="1"/>
      <c r="P6" s="1"/>
      <c r="Q6" s="1"/>
      <c r="R6" s="1"/>
      <c r="S6" s="1"/>
      <c r="T6" s="1"/>
      <c r="U6" s="1">
        <v>1124</v>
      </c>
      <c r="V6" s="11">
        <v>1500</v>
      </c>
      <c r="W6" s="11">
        <v>1000</v>
      </c>
      <c r="X6" s="8">
        <f>ROUNDUP(SUM(H6:W6)/1000,1)</f>
        <v>15.4</v>
      </c>
      <c r="Y6" s="9"/>
      <c r="AA6" s="7" t="s">
        <v>2</v>
      </c>
      <c r="AB6" s="7" t="s">
        <v>35</v>
      </c>
      <c r="AD6" s="5">
        <f>ROUNDUP(SUM(AE6:AF6)/1000,1)</f>
        <v>34.1</v>
      </c>
      <c r="AE6" s="1">
        <v>1124</v>
      </c>
      <c r="AF6" s="1">
        <v>32965</v>
      </c>
      <c r="AG6" s="11">
        <v>1000</v>
      </c>
      <c r="AH6" s="11">
        <v>1500</v>
      </c>
      <c r="AI6" s="11">
        <v>2000</v>
      </c>
      <c r="AJ6" s="8">
        <f>ROUNDUP(SUM(AE6:AI6)/1000,1)</f>
        <v>38.6</v>
      </c>
      <c r="AM6" s="7" t="s">
        <v>37</v>
      </c>
      <c r="AN6" s="17" t="s">
        <v>36</v>
      </c>
      <c r="AP6" s="5">
        <f>ROUNDUP(SUM(AQ6:AU6)/1000,1)</f>
        <v>55.5</v>
      </c>
      <c r="AQ6" s="1">
        <v>6207</v>
      </c>
      <c r="AR6" s="1">
        <v>12480</v>
      </c>
      <c r="AS6" s="1">
        <v>4100</v>
      </c>
      <c r="AT6" s="1">
        <v>19438</v>
      </c>
      <c r="AU6" s="1">
        <v>13248</v>
      </c>
      <c r="AV6" s="11">
        <v>2000</v>
      </c>
      <c r="AW6" s="13">
        <f>ROUNDUP(SUM(AQ6:AV6)/1000,1)</f>
        <v>57.5</v>
      </c>
    </row>
    <row r="7" spans="4:56" x14ac:dyDescent="0.25">
      <c r="D7" s="2" t="s">
        <v>45</v>
      </c>
      <c r="E7" s="16"/>
      <c r="G7" s="5">
        <f t="shared" si="0"/>
        <v>10.299999999999999</v>
      </c>
      <c r="H7" s="1">
        <v>4570</v>
      </c>
      <c r="I7" s="1">
        <v>402</v>
      </c>
      <c r="J7" s="1">
        <v>1277</v>
      </c>
      <c r="K7" s="1">
        <f>1482+1359</f>
        <v>2841</v>
      </c>
      <c r="L7" s="1"/>
      <c r="M7" s="1"/>
      <c r="N7" s="1"/>
      <c r="O7" s="1"/>
      <c r="P7" s="1"/>
      <c r="Q7" s="1"/>
      <c r="R7" s="1"/>
      <c r="S7" s="1"/>
      <c r="T7" s="1"/>
      <c r="U7" s="1">
        <v>1124</v>
      </c>
      <c r="V7" s="11">
        <v>1500</v>
      </c>
      <c r="W7" s="11">
        <v>1000</v>
      </c>
      <c r="X7" s="8">
        <f t="shared" ref="X7:X23" si="1">ROUNDUP(SUM(H7:W7)/1000,1)</f>
        <v>12.799999999999999</v>
      </c>
      <c r="Y7" s="9"/>
      <c r="AM7" s="7" t="s">
        <v>38</v>
      </c>
      <c r="AN7" s="18"/>
      <c r="AP7" s="5">
        <f>ROUNDUP(SUM(AQ7:AU7)/1000,1)</f>
        <v>52.5</v>
      </c>
      <c r="AQ7" s="1">
        <v>6207</v>
      </c>
      <c r="AR7" s="1">
        <v>12480</v>
      </c>
      <c r="AS7" s="1">
        <v>4100</v>
      </c>
      <c r="AT7" s="1">
        <v>19438</v>
      </c>
      <c r="AU7" s="1">
        <v>10245</v>
      </c>
      <c r="AV7" s="11">
        <v>2000</v>
      </c>
      <c r="AW7" s="13">
        <f>ROUNDUP(SUM(AQ7:AV7)/1000,1)</f>
        <v>54.5</v>
      </c>
      <c r="BD7" s="15" t="s">
        <v>60</v>
      </c>
    </row>
    <row r="8" spans="4:56" x14ac:dyDescent="0.25">
      <c r="D8" s="2" t="s">
        <v>46</v>
      </c>
      <c r="E8" s="16"/>
      <c r="G8" s="5">
        <f t="shared" si="0"/>
        <v>7.3999999999999995</v>
      </c>
      <c r="H8" s="1">
        <v>4570</v>
      </c>
      <c r="I8" s="1">
        <v>402</v>
      </c>
      <c r="J8" s="1">
        <v>1277</v>
      </c>
      <c r="K8" s="1"/>
      <c r="L8" s="1"/>
      <c r="M8" s="1"/>
      <c r="N8" s="1"/>
      <c r="O8" s="1"/>
      <c r="P8" s="1"/>
      <c r="Q8" s="1"/>
      <c r="R8" s="1"/>
      <c r="S8" s="1"/>
      <c r="T8" s="1"/>
      <c r="U8" s="1">
        <v>1124</v>
      </c>
      <c r="V8" s="11">
        <v>1500</v>
      </c>
      <c r="W8" s="11">
        <v>1000</v>
      </c>
      <c r="X8" s="8">
        <f t="shared" si="1"/>
        <v>9.9</v>
      </c>
      <c r="Y8" s="9"/>
      <c r="BD8" t="s">
        <v>61</v>
      </c>
    </row>
    <row r="9" spans="4:56" x14ac:dyDescent="0.25">
      <c r="D9" s="2" t="s">
        <v>47</v>
      </c>
      <c r="E9" s="16"/>
      <c r="G9" s="5">
        <f t="shared" si="0"/>
        <v>7.3999999999999995</v>
      </c>
      <c r="H9" s="1">
        <v>4570</v>
      </c>
      <c r="I9" s="1">
        <v>402</v>
      </c>
      <c r="J9" s="1">
        <v>1277</v>
      </c>
      <c r="K9" s="1"/>
      <c r="L9" s="1"/>
      <c r="M9" s="1"/>
      <c r="N9" s="1"/>
      <c r="O9" s="1"/>
      <c r="P9" s="1"/>
      <c r="Q9" s="1"/>
      <c r="R9" s="1"/>
      <c r="S9" s="1"/>
      <c r="T9" s="1"/>
      <c r="U9" s="1">
        <v>1124</v>
      </c>
      <c r="V9" s="11">
        <v>1500</v>
      </c>
      <c r="W9" s="11">
        <v>1000</v>
      </c>
      <c r="X9" s="8">
        <f t="shared" si="1"/>
        <v>9.9</v>
      </c>
      <c r="Y9" s="9"/>
      <c r="BD9" t="s">
        <v>62</v>
      </c>
    </row>
    <row r="10" spans="4:56" x14ac:dyDescent="0.25">
      <c r="D10" s="2" t="s">
        <v>48</v>
      </c>
      <c r="E10" s="16"/>
      <c r="G10" s="5">
        <f t="shared" si="0"/>
        <v>10.1</v>
      </c>
      <c r="H10" s="1">
        <v>4570</v>
      </c>
      <c r="I10" s="1">
        <v>402</v>
      </c>
      <c r="J10" s="1">
        <v>1277</v>
      </c>
      <c r="K10" s="1">
        <f t="shared" ref="K10:K18" si="2">1367+1297</f>
        <v>2664</v>
      </c>
      <c r="L10" s="1"/>
      <c r="M10" s="1"/>
      <c r="N10" s="1"/>
      <c r="O10" s="1"/>
      <c r="P10" s="1"/>
      <c r="Q10" s="1"/>
      <c r="R10" s="1"/>
      <c r="S10" s="1"/>
      <c r="T10" s="1"/>
      <c r="U10" s="1">
        <v>1124</v>
      </c>
      <c r="V10" s="11">
        <v>1500</v>
      </c>
      <c r="W10" s="11">
        <v>1000</v>
      </c>
      <c r="X10" s="8">
        <f t="shared" si="1"/>
        <v>12.6</v>
      </c>
      <c r="Y10" s="9"/>
      <c r="BD10" t="s">
        <v>63</v>
      </c>
    </row>
    <row r="11" spans="4:56" x14ac:dyDescent="0.25">
      <c r="D11" s="2" t="s">
        <v>49</v>
      </c>
      <c r="E11" s="16"/>
      <c r="G11" s="5">
        <f t="shared" si="0"/>
        <v>12.7</v>
      </c>
      <c r="H11" s="1">
        <v>4570</v>
      </c>
      <c r="I11" s="1">
        <v>402</v>
      </c>
      <c r="J11" s="1">
        <v>1277</v>
      </c>
      <c r="K11" s="1">
        <f t="shared" si="2"/>
        <v>2664</v>
      </c>
      <c r="L11" s="1">
        <f t="shared" ref="L11:L18" si="3">1296+1367</f>
        <v>2663</v>
      </c>
      <c r="M11" s="1"/>
      <c r="N11" s="1"/>
      <c r="O11" s="1"/>
      <c r="P11" s="1"/>
      <c r="Q11" s="1"/>
      <c r="R11" s="1"/>
      <c r="S11" s="1"/>
      <c r="T11" s="1"/>
      <c r="U11" s="1">
        <v>1124</v>
      </c>
      <c r="V11" s="11">
        <v>1500</v>
      </c>
      <c r="W11" s="11">
        <v>1000</v>
      </c>
      <c r="X11" s="8">
        <f t="shared" si="1"/>
        <v>15.2</v>
      </c>
      <c r="Y11" s="9"/>
    </row>
    <row r="12" spans="4:56" x14ac:dyDescent="0.25">
      <c r="D12" s="2" t="s">
        <v>50</v>
      </c>
      <c r="E12" s="16"/>
      <c r="G12" s="5">
        <f t="shared" si="0"/>
        <v>15.299999999999999</v>
      </c>
      <c r="H12" s="1">
        <v>4570</v>
      </c>
      <c r="I12" s="1">
        <v>402</v>
      </c>
      <c r="J12" s="1">
        <v>1277</v>
      </c>
      <c r="K12" s="1">
        <f t="shared" si="2"/>
        <v>2664</v>
      </c>
      <c r="L12" s="1">
        <f t="shared" si="3"/>
        <v>2663</v>
      </c>
      <c r="M12" s="1">
        <f t="shared" ref="M12:M18" si="4">1277+1277</f>
        <v>2554</v>
      </c>
      <c r="N12" s="1"/>
      <c r="O12" s="1"/>
      <c r="P12" s="1"/>
      <c r="Q12" s="1"/>
      <c r="R12" s="1"/>
      <c r="S12" s="1"/>
      <c r="T12" s="1"/>
      <c r="U12" s="1">
        <v>1124</v>
      </c>
      <c r="V12" s="11">
        <v>1500</v>
      </c>
      <c r="W12" s="11">
        <v>1000</v>
      </c>
      <c r="X12" s="8">
        <f t="shared" si="1"/>
        <v>17.8</v>
      </c>
      <c r="Y12" s="9"/>
    </row>
    <row r="13" spans="4:56" x14ac:dyDescent="0.25">
      <c r="D13" s="2" t="s">
        <v>51</v>
      </c>
      <c r="E13" s="16"/>
      <c r="G13" s="5">
        <f t="shared" si="0"/>
        <v>18.100000000000001</v>
      </c>
      <c r="H13" s="1">
        <v>4570</v>
      </c>
      <c r="I13" s="1">
        <v>402</v>
      </c>
      <c r="J13" s="1">
        <v>1277</v>
      </c>
      <c r="K13" s="1">
        <f t="shared" si="2"/>
        <v>2664</v>
      </c>
      <c r="L13" s="1">
        <f t="shared" si="3"/>
        <v>2663</v>
      </c>
      <c r="M13" s="1">
        <f t="shared" si="4"/>
        <v>2554</v>
      </c>
      <c r="N13" s="1">
        <f t="shared" ref="N13:N18" si="5">1359+1482</f>
        <v>2841</v>
      </c>
      <c r="O13" s="1"/>
      <c r="P13" s="1"/>
      <c r="Q13" s="1"/>
      <c r="R13" s="1"/>
      <c r="S13" s="1"/>
      <c r="T13" s="1"/>
      <c r="U13" s="1">
        <v>1124</v>
      </c>
      <c r="V13" s="11">
        <v>1500</v>
      </c>
      <c r="W13" s="11">
        <v>1000</v>
      </c>
      <c r="X13" s="8">
        <f t="shared" si="1"/>
        <v>20.6</v>
      </c>
      <c r="Y13" s="9"/>
    </row>
    <row r="14" spans="4:56" x14ac:dyDescent="0.25">
      <c r="D14" s="2" t="s">
        <v>8</v>
      </c>
      <c r="E14" s="16"/>
      <c r="G14" s="5">
        <f t="shared" si="0"/>
        <v>20.8</v>
      </c>
      <c r="H14" s="1">
        <v>4570</v>
      </c>
      <c r="I14" s="1">
        <v>402</v>
      </c>
      <c r="J14" s="1">
        <v>1277</v>
      </c>
      <c r="K14" s="1">
        <f t="shared" si="2"/>
        <v>2664</v>
      </c>
      <c r="L14" s="1">
        <f t="shared" si="3"/>
        <v>2663</v>
      </c>
      <c r="M14" s="1">
        <f t="shared" si="4"/>
        <v>2554</v>
      </c>
      <c r="N14" s="1">
        <f t="shared" si="5"/>
        <v>2841</v>
      </c>
      <c r="O14" s="1">
        <f>1296+1367</f>
        <v>2663</v>
      </c>
      <c r="P14" s="1"/>
      <c r="Q14" s="1"/>
      <c r="R14" s="1"/>
      <c r="S14" s="1"/>
      <c r="T14" s="1"/>
      <c r="U14" s="1">
        <v>1124</v>
      </c>
      <c r="V14" s="11">
        <v>1500</v>
      </c>
      <c r="W14" s="11">
        <v>1000</v>
      </c>
      <c r="X14" s="8">
        <f t="shared" si="1"/>
        <v>23.3</v>
      </c>
      <c r="Y14" s="9"/>
    </row>
    <row r="15" spans="4:56" x14ac:dyDescent="0.25">
      <c r="D15" s="2" t="s">
        <v>9</v>
      </c>
      <c r="E15" s="16"/>
      <c r="G15" s="5">
        <f t="shared" si="0"/>
        <v>23.400000000000002</v>
      </c>
      <c r="H15" s="1">
        <v>4570</v>
      </c>
      <c r="I15" s="1">
        <v>402</v>
      </c>
      <c r="J15" s="1">
        <v>1277</v>
      </c>
      <c r="K15" s="1">
        <f t="shared" si="2"/>
        <v>2664</v>
      </c>
      <c r="L15" s="1">
        <f t="shared" si="3"/>
        <v>2663</v>
      </c>
      <c r="M15" s="1">
        <f t="shared" si="4"/>
        <v>2554</v>
      </c>
      <c r="N15" s="1">
        <f t="shared" si="5"/>
        <v>2841</v>
      </c>
      <c r="O15" s="1">
        <f>1296+1367</f>
        <v>2663</v>
      </c>
      <c r="P15" s="1">
        <f>1277+1276</f>
        <v>2553</v>
      </c>
      <c r="Q15" s="1"/>
      <c r="R15" s="1"/>
      <c r="S15" s="1"/>
      <c r="T15" s="1"/>
      <c r="U15" s="1">
        <v>1124</v>
      </c>
      <c r="V15" s="11">
        <v>1500</v>
      </c>
      <c r="W15" s="11">
        <v>1000</v>
      </c>
      <c r="X15" s="8">
        <f t="shared" si="1"/>
        <v>25.900000000000002</v>
      </c>
      <c r="Y15" s="9"/>
    </row>
    <row r="16" spans="4:56" x14ac:dyDescent="0.25">
      <c r="D16" s="2" t="s">
        <v>10</v>
      </c>
      <c r="E16" s="16"/>
      <c r="G16" s="5">
        <f t="shared" si="0"/>
        <v>26</v>
      </c>
      <c r="H16" s="1">
        <v>4570</v>
      </c>
      <c r="I16" s="1">
        <v>402</v>
      </c>
      <c r="J16" s="1">
        <v>1277</v>
      </c>
      <c r="K16" s="1">
        <f t="shared" si="2"/>
        <v>2664</v>
      </c>
      <c r="L16" s="1">
        <f t="shared" si="3"/>
        <v>2663</v>
      </c>
      <c r="M16" s="1">
        <f t="shared" si="4"/>
        <v>2554</v>
      </c>
      <c r="N16" s="1">
        <f t="shared" si="5"/>
        <v>2841</v>
      </c>
      <c r="O16" s="1">
        <f>1296+1367</f>
        <v>2663</v>
      </c>
      <c r="P16" s="1">
        <f>1277+1276</f>
        <v>2553</v>
      </c>
      <c r="Q16" s="1">
        <f>1403+1277</f>
        <v>2680</v>
      </c>
      <c r="R16" s="1"/>
      <c r="S16" s="1"/>
      <c r="T16" s="1"/>
      <c r="U16" s="1">
        <v>1124</v>
      </c>
      <c r="V16" s="11">
        <v>1500</v>
      </c>
      <c r="W16" s="11">
        <v>1000</v>
      </c>
      <c r="X16" s="8">
        <f t="shared" si="1"/>
        <v>28.5</v>
      </c>
      <c r="Y16" s="9"/>
    </row>
    <row r="17" spans="4:25" x14ac:dyDescent="0.25">
      <c r="D17" s="2" t="s">
        <v>11</v>
      </c>
      <c r="E17" s="16"/>
      <c r="G17" s="5">
        <f t="shared" si="0"/>
        <v>29.200000000000003</v>
      </c>
      <c r="H17" s="1">
        <v>4570</v>
      </c>
      <c r="I17" s="1">
        <v>140</v>
      </c>
      <c r="J17" s="1">
        <v>1277</v>
      </c>
      <c r="K17" s="1">
        <f t="shared" si="2"/>
        <v>2664</v>
      </c>
      <c r="L17" s="1">
        <f t="shared" si="3"/>
        <v>2663</v>
      </c>
      <c r="M17" s="1">
        <f t="shared" si="4"/>
        <v>2554</v>
      </c>
      <c r="N17" s="1">
        <f t="shared" si="5"/>
        <v>2841</v>
      </c>
      <c r="O17" s="1">
        <f>1296+1367</f>
        <v>2663</v>
      </c>
      <c r="P17" s="1">
        <f>1277+1276</f>
        <v>2553</v>
      </c>
      <c r="Q17" s="1">
        <f>1403+1277</f>
        <v>2680</v>
      </c>
      <c r="R17" s="1">
        <f>543+1335+1511</f>
        <v>3389</v>
      </c>
      <c r="S17" s="1"/>
      <c r="T17" s="1"/>
      <c r="U17" s="1">
        <v>1124</v>
      </c>
      <c r="V17" s="11">
        <v>1500</v>
      </c>
      <c r="W17" s="11">
        <v>1000</v>
      </c>
      <c r="X17" s="8">
        <f t="shared" si="1"/>
        <v>31.700000000000003</v>
      </c>
      <c r="Y17" s="9"/>
    </row>
    <row r="18" spans="4:25" x14ac:dyDescent="0.25">
      <c r="D18" s="2" t="s">
        <v>12</v>
      </c>
      <c r="E18" s="16"/>
      <c r="G18" s="5">
        <f t="shared" si="0"/>
        <v>31.8</v>
      </c>
      <c r="H18" s="1">
        <v>4570</v>
      </c>
      <c r="I18" s="1">
        <v>140</v>
      </c>
      <c r="J18" s="1">
        <v>1277</v>
      </c>
      <c r="K18" s="1">
        <f t="shared" si="2"/>
        <v>2664</v>
      </c>
      <c r="L18" s="1">
        <f t="shared" si="3"/>
        <v>2663</v>
      </c>
      <c r="M18" s="1">
        <f t="shared" si="4"/>
        <v>2554</v>
      </c>
      <c r="N18" s="1">
        <f t="shared" si="5"/>
        <v>2841</v>
      </c>
      <c r="O18" s="1">
        <f>1296+1367</f>
        <v>2663</v>
      </c>
      <c r="P18" s="1">
        <f>1277+1276</f>
        <v>2553</v>
      </c>
      <c r="Q18" s="1">
        <f>1403+1277</f>
        <v>2680</v>
      </c>
      <c r="R18" s="1">
        <f>543+1335+1511</f>
        <v>3389</v>
      </c>
      <c r="S18" s="1">
        <v>2616</v>
      </c>
      <c r="T18" s="1"/>
      <c r="U18" s="1">
        <v>1124</v>
      </c>
      <c r="V18" s="11">
        <v>1500</v>
      </c>
      <c r="W18" s="11">
        <v>1000</v>
      </c>
      <c r="X18" s="8">
        <f t="shared" si="1"/>
        <v>34.300000000000004</v>
      </c>
      <c r="Y18" s="9"/>
    </row>
    <row r="19" spans="4:25" x14ac:dyDescent="0.25">
      <c r="D19" s="2" t="s">
        <v>13</v>
      </c>
      <c r="E19" s="16"/>
      <c r="G19" s="5">
        <f t="shared" si="0"/>
        <v>27</v>
      </c>
      <c r="H19" s="1">
        <v>4570</v>
      </c>
      <c r="I19" s="1">
        <v>140</v>
      </c>
      <c r="J19" s="1">
        <v>1277</v>
      </c>
      <c r="K19" s="1">
        <f t="shared" ref="K19:K22" si="6">1482+1359</f>
        <v>2841</v>
      </c>
      <c r="L19" s="1">
        <f t="shared" ref="L19:L22" si="7">1367+1296</f>
        <v>2663</v>
      </c>
      <c r="M19" s="1">
        <f t="shared" ref="M19:M22" si="8">1277+1276</f>
        <v>2553</v>
      </c>
      <c r="N19" s="1">
        <f t="shared" ref="N19:N21" si="9">1403+1277</f>
        <v>2680</v>
      </c>
      <c r="O19" s="1">
        <f>543+1335+1511</f>
        <v>3389</v>
      </c>
      <c r="P19" s="1">
        <v>2616</v>
      </c>
      <c r="Q19" s="1">
        <v>3066</v>
      </c>
      <c r="R19" s="1"/>
      <c r="S19" s="1"/>
      <c r="T19" s="1"/>
      <c r="U19" s="1">
        <v>1124</v>
      </c>
      <c r="V19" s="11">
        <v>1500</v>
      </c>
      <c r="W19" s="11">
        <v>1000</v>
      </c>
      <c r="X19" s="8">
        <f t="shared" si="1"/>
        <v>29.5</v>
      </c>
      <c r="Y19" s="9"/>
    </row>
    <row r="20" spans="4:25" x14ac:dyDescent="0.25">
      <c r="D20" s="2" t="s">
        <v>14</v>
      </c>
      <c r="E20" s="16"/>
      <c r="G20" s="5">
        <f t="shared" si="0"/>
        <v>23.900000000000002</v>
      </c>
      <c r="H20" s="1">
        <v>4570</v>
      </c>
      <c r="I20" s="1">
        <v>140</v>
      </c>
      <c r="J20" s="1">
        <v>1277</v>
      </c>
      <c r="K20" s="1">
        <f t="shared" si="6"/>
        <v>2841</v>
      </c>
      <c r="L20" s="1">
        <f t="shared" si="7"/>
        <v>2663</v>
      </c>
      <c r="M20" s="1">
        <f t="shared" si="8"/>
        <v>2553</v>
      </c>
      <c r="N20" s="1">
        <f t="shared" si="9"/>
        <v>2680</v>
      </c>
      <c r="O20" s="1">
        <f t="shared" ref="O20:O21" si="10">543+1335+1511</f>
        <v>3389</v>
      </c>
      <c r="P20" s="1">
        <v>2616</v>
      </c>
      <c r="Q20" s="1"/>
      <c r="R20" s="1"/>
      <c r="S20" s="1"/>
      <c r="T20" s="1"/>
      <c r="U20" s="1">
        <v>1124</v>
      </c>
      <c r="V20" s="11">
        <v>1500</v>
      </c>
      <c r="W20" s="11">
        <v>1000</v>
      </c>
      <c r="X20" s="8">
        <f t="shared" si="1"/>
        <v>26.400000000000002</v>
      </c>
      <c r="Y20" s="9"/>
    </row>
    <row r="21" spans="4:25" x14ac:dyDescent="0.25">
      <c r="D21" s="2" t="s">
        <v>15</v>
      </c>
      <c r="E21" s="16"/>
      <c r="G21" s="5">
        <f t="shared" si="0"/>
        <v>21.3</v>
      </c>
      <c r="H21" s="1">
        <v>4570</v>
      </c>
      <c r="I21" s="1">
        <v>140</v>
      </c>
      <c r="J21" s="1">
        <v>1277</v>
      </c>
      <c r="K21" s="1">
        <f t="shared" si="6"/>
        <v>2841</v>
      </c>
      <c r="L21" s="1">
        <f t="shared" si="7"/>
        <v>2663</v>
      </c>
      <c r="M21" s="1">
        <f t="shared" si="8"/>
        <v>2553</v>
      </c>
      <c r="N21" s="1">
        <f t="shared" si="9"/>
        <v>2680</v>
      </c>
      <c r="O21" s="1">
        <f t="shared" si="10"/>
        <v>3389</v>
      </c>
      <c r="P21" s="1"/>
      <c r="Q21" s="1"/>
      <c r="R21" s="1"/>
      <c r="S21" s="1"/>
      <c r="T21" s="1"/>
      <c r="U21" s="1">
        <v>1124</v>
      </c>
      <c r="V21" s="11">
        <v>1500</v>
      </c>
      <c r="W21" s="11">
        <v>1000</v>
      </c>
      <c r="X21" s="8">
        <f t="shared" si="1"/>
        <v>23.8</v>
      </c>
      <c r="Y21" s="9"/>
    </row>
    <row r="22" spans="4:25" x14ac:dyDescent="0.25">
      <c r="D22" s="2" t="s">
        <v>16</v>
      </c>
      <c r="E22" s="16"/>
      <c r="G22" s="5">
        <f t="shared" si="0"/>
        <v>18.200000000000003</v>
      </c>
      <c r="H22" s="1">
        <v>4570</v>
      </c>
      <c r="I22" s="1">
        <v>402</v>
      </c>
      <c r="J22" s="1">
        <v>1277</v>
      </c>
      <c r="K22" s="1">
        <f t="shared" si="6"/>
        <v>2841</v>
      </c>
      <c r="L22" s="1">
        <f t="shared" si="7"/>
        <v>2663</v>
      </c>
      <c r="M22" s="1">
        <f t="shared" si="8"/>
        <v>2553</v>
      </c>
      <c r="N22" s="1">
        <f>1403+1277</f>
        <v>2680</v>
      </c>
      <c r="O22" s="1"/>
      <c r="P22" s="1"/>
      <c r="Q22" s="1"/>
      <c r="R22" s="1"/>
      <c r="S22" s="1"/>
      <c r="T22" s="1"/>
      <c r="U22" s="1">
        <v>1124</v>
      </c>
      <c r="V22" s="11">
        <v>1500</v>
      </c>
      <c r="W22" s="11">
        <v>1000</v>
      </c>
      <c r="X22" s="8">
        <f t="shared" si="1"/>
        <v>20.700000000000003</v>
      </c>
      <c r="Y22" s="9"/>
    </row>
    <row r="23" spans="4:25" x14ac:dyDescent="0.25">
      <c r="D23" s="2" t="s">
        <v>7</v>
      </c>
      <c r="E23" s="16"/>
      <c r="G23" s="5">
        <f t="shared" si="0"/>
        <v>15.5</v>
      </c>
      <c r="H23" s="1">
        <v>4570</v>
      </c>
      <c r="I23" s="1">
        <v>402</v>
      </c>
      <c r="J23" s="1">
        <v>1277</v>
      </c>
      <c r="K23" s="1">
        <f>1482+1359</f>
        <v>2841</v>
      </c>
      <c r="L23" s="1">
        <f>1367+1296</f>
        <v>2663</v>
      </c>
      <c r="M23" s="1">
        <f>1277+1276</f>
        <v>2553</v>
      </c>
      <c r="N23" s="1"/>
      <c r="O23" s="1"/>
      <c r="P23" s="1"/>
      <c r="Q23" s="1"/>
      <c r="R23" s="1"/>
      <c r="S23" s="1"/>
      <c r="T23" s="1"/>
      <c r="U23" s="1">
        <v>1124</v>
      </c>
      <c r="V23" s="11">
        <v>1500</v>
      </c>
      <c r="W23" s="11">
        <v>1000</v>
      </c>
      <c r="X23" s="8">
        <f t="shared" si="1"/>
        <v>18</v>
      </c>
      <c r="Y23" s="9"/>
    </row>
    <row r="25" spans="4:25" x14ac:dyDescent="0.25">
      <c r="W25" t="s">
        <v>4</v>
      </c>
      <c r="X25" s="6">
        <f>MIN(X29:X46)</f>
        <v>7.6999999999999993</v>
      </c>
    </row>
    <row r="26" spans="4:25" x14ac:dyDescent="0.25">
      <c r="F26" t="s">
        <v>4</v>
      </c>
      <c r="G26" s="6">
        <f>MIN(G30:G47)</f>
        <v>5.1999999999999993</v>
      </c>
      <c r="W26" t="s">
        <v>5</v>
      </c>
      <c r="X26" s="6">
        <f>MAX(X29:X46)</f>
        <v>35.5</v>
      </c>
    </row>
    <row r="27" spans="4:25" x14ac:dyDescent="0.25">
      <c r="F27" t="s">
        <v>5</v>
      </c>
      <c r="G27" s="6">
        <f>MAX(G30:G47)</f>
        <v>33</v>
      </c>
      <c r="W27" t="s">
        <v>6</v>
      </c>
      <c r="X27" s="6">
        <f>SUM(X29:X46)</f>
        <v>345.70000000000005</v>
      </c>
    </row>
    <row r="28" spans="4:25" x14ac:dyDescent="0.25">
      <c r="F28" t="s">
        <v>6</v>
      </c>
      <c r="G28" s="6">
        <f>SUM(G30:G47)</f>
        <v>319.20000000000005</v>
      </c>
      <c r="V28" s="12" t="s">
        <v>53</v>
      </c>
      <c r="W28" s="12"/>
    </row>
    <row r="29" spans="4:25" ht="70.5" x14ac:dyDescent="0.25">
      <c r="G29" s="4" t="s">
        <v>3</v>
      </c>
      <c r="H29" s="3" t="s">
        <v>0</v>
      </c>
      <c r="I29" s="3" t="s">
        <v>1</v>
      </c>
      <c r="J29" s="3" t="s">
        <v>1</v>
      </c>
      <c r="K29" s="3" t="s">
        <v>1</v>
      </c>
      <c r="L29" s="3" t="s">
        <v>1</v>
      </c>
      <c r="M29" s="3" t="s">
        <v>1</v>
      </c>
      <c r="N29" s="3" t="s">
        <v>1</v>
      </c>
      <c r="O29" s="3" t="s">
        <v>1</v>
      </c>
      <c r="P29" s="3" t="s">
        <v>1</v>
      </c>
      <c r="Q29" s="3" t="s">
        <v>1</v>
      </c>
      <c r="R29" s="3" t="s">
        <v>1</v>
      </c>
      <c r="S29" s="3" t="s">
        <v>1</v>
      </c>
      <c r="T29" s="3" t="s">
        <v>1</v>
      </c>
      <c r="U29" s="3" t="s">
        <v>2</v>
      </c>
      <c r="V29" s="10" t="s">
        <v>52</v>
      </c>
      <c r="W29" s="10" t="s">
        <v>54</v>
      </c>
      <c r="X29" s="4" t="s">
        <v>55</v>
      </c>
    </row>
    <row r="30" spans="4:25" x14ac:dyDescent="0.25">
      <c r="D30" s="2" t="s">
        <v>17</v>
      </c>
      <c r="E30" s="16" t="s">
        <v>2</v>
      </c>
      <c r="G30" s="5">
        <f>ROUNDUP(SUM(H30:U30)/1000,1)</f>
        <v>13.299999999999999</v>
      </c>
      <c r="H30" s="1">
        <v>4053</v>
      </c>
      <c r="I30" s="1">
        <v>0</v>
      </c>
      <c r="J30" s="1">
        <f>1277+1359</f>
        <v>2636</v>
      </c>
      <c r="K30" s="1">
        <f>1482+1296</f>
        <v>2778</v>
      </c>
      <c r="L30" s="1">
        <f>1367+1277</f>
        <v>2644</v>
      </c>
      <c r="M30" s="1"/>
      <c r="N30" s="1"/>
      <c r="O30" s="1"/>
      <c r="P30" s="1"/>
      <c r="Q30" s="1"/>
      <c r="R30" s="1"/>
      <c r="S30" s="1"/>
      <c r="T30" s="1"/>
      <c r="U30" s="1">
        <v>1124</v>
      </c>
      <c r="V30" s="11">
        <v>1500</v>
      </c>
      <c r="W30" s="11">
        <v>1000</v>
      </c>
      <c r="X30" s="8">
        <f>ROUNDUP(SUM(H30:W30)/1000,1)</f>
        <v>15.799999999999999</v>
      </c>
      <c r="Y30" s="9"/>
    </row>
    <row r="31" spans="4:25" x14ac:dyDescent="0.25">
      <c r="D31" s="2" t="s">
        <v>18</v>
      </c>
      <c r="E31" s="16"/>
      <c r="G31" s="5">
        <f t="shared" ref="G31:G47" si="11">ROUNDUP(SUM(H31:U31)/1000,1)</f>
        <v>10.6</v>
      </c>
      <c r="H31" s="1">
        <v>4053</v>
      </c>
      <c r="I31" s="1">
        <v>0</v>
      </c>
      <c r="J31" s="1">
        <f>1277+1359</f>
        <v>2636</v>
      </c>
      <c r="K31" s="1">
        <f>1482+1296</f>
        <v>2778</v>
      </c>
      <c r="L31" s="1"/>
      <c r="M31" s="1"/>
      <c r="N31" s="1"/>
      <c r="O31" s="1"/>
      <c r="P31" s="1"/>
      <c r="Q31" s="1"/>
      <c r="R31" s="1"/>
      <c r="S31" s="1"/>
      <c r="T31" s="1"/>
      <c r="U31" s="1">
        <v>1124</v>
      </c>
      <c r="V31" s="11">
        <v>1500</v>
      </c>
      <c r="W31" s="11">
        <v>1000</v>
      </c>
      <c r="X31" s="8">
        <f t="shared" ref="X31:X47" si="12">ROUNDUP(SUM(H31:W31)/1000,1)</f>
        <v>13.1</v>
      </c>
      <c r="Y31" s="9"/>
    </row>
    <row r="32" spans="4:25" x14ac:dyDescent="0.25">
      <c r="D32" s="2" t="s">
        <v>19</v>
      </c>
      <c r="E32" s="16"/>
      <c r="G32" s="5">
        <f t="shared" si="11"/>
        <v>7.8999999999999995</v>
      </c>
      <c r="H32" s="1">
        <v>4053</v>
      </c>
      <c r="I32" s="1">
        <v>0</v>
      </c>
      <c r="J32" s="1">
        <f>1277+1359</f>
        <v>2636</v>
      </c>
      <c r="K32" s="1"/>
      <c r="L32" s="1"/>
      <c r="M32" s="1"/>
      <c r="N32" s="1"/>
      <c r="O32" s="1"/>
      <c r="P32" s="1"/>
      <c r="Q32" s="1"/>
      <c r="R32" s="1"/>
      <c r="S32" s="1"/>
      <c r="T32" s="1"/>
      <c r="U32" s="1">
        <v>1124</v>
      </c>
      <c r="V32" s="11">
        <v>1500</v>
      </c>
      <c r="W32" s="11">
        <v>1000</v>
      </c>
      <c r="X32" s="8">
        <f t="shared" si="12"/>
        <v>10.4</v>
      </c>
      <c r="Y32" s="9"/>
    </row>
    <row r="33" spans="4:25" x14ac:dyDescent="0.25">
      <c r="D33" s="2" t="s">
        <v>20</v>
      </c>
      <c r="E33" s="16"/>
      <c r="G33" s="5">
        <f t="shared" si="11"/>
        <v>5.1999999999999993</v>
      </c>
      <c r="H33" s="1">
        <v>4053</v>
      </c>
      <c r="I33" s="1">
        <v>0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>
        <v>1124</v>
      </c>
      <c r="V33" s="11">
        <v>1500</v>
      </c>
      <c r="W33" s="11">
        <v>1000</v>
      </c>
      <c r="X33" s="8">
        <f t="shared" si="12"/>
        <v>7.6999999999999993</v>
      </c>
      <c r="Y33" s="9"/>
    </row>
    <row r="34" spans="4:25" x14ac:dyDescent="0.25">
      <c r="D34" s="2" t="s">
        <v>21</v>
      </c>
      <c r="E34" s="16"/>
      <c r="G34" s="5">
        <f t="shared" si="11"/>
        <v>7.8999999999999995</v>
      </c>
      <c r="H34" s="1">
        <v>4053</v>
      </c>
      <c r="I34" s="1">
        <v>0</v>
      </c>
      <c r="J34" s="1">
        <f>1277+1367</f>
        <v>2644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>
        <v>1124</v>
      </c>
      <c r="V34" s="11">
        <v>1500</v>
      </c>
      <c r="W34" s="11">
        <v>1000</v>
      </c>
      <c r="X34" s="8">
        <f t="shared" si="12"/>
        <v>10.4</v>
      </c>
      <c r="Y34" s="9"/>
    </row>
    <row r="35" spans="4:25" x14ac:dyDescent="0.25">
      <c r="D35" s="2" t="s">
        <v>22</v>
      </c>
      <c r="E35" s="16"/>
      <c r="G35" s="5">
        <f t="shared" si="11"/>
        <v>10.5</v>
      </c>
      <c r="H35" s="1">
        <v>4053</v>
      </c>
      <c r="I35" s="1">
        <v>0</v>
      </c>
      <c r="J35" s="1">
        <f t="shared" ref="J35:J43" si="13">1277+1367</f>
        <v>2644</v>
      </c>
      <c r="K35" s="1">
        <f>1296+1296</f>
        <v>2592</v>
      </c>
      <c r="L35" s="1"/>
      <c r="M35" s="1"/>
      <c r="N35" s="1"/>
      <c r="O35" s="1"/>
      <c r="P35" s="1"/>
      <c r="Q35" s="1"/>
      <c r="R35" s="1"/>
      <c r="S35" s="1"/>
      <c r="T35" s="1"/>
      <c r="U35" s="1">
        <v>1124</v>
      </c>
      <c r="V35" s="11">
        <v>1500</v>
      </c>
      <c r="W35" s="11">
        <v>1000</v>
      </c>
      <c r="X35" s="8">
        <f t="shared" si="12"/>
        <v>13</v>
      </c>
      <c r="Y35" s="9"/>
    </row>
    <row r="36" spans="4:25" x14ac:dyDescent="0.25">
      <c r="D36" s="2" t="s">
        <v>23</v>
      </c>
      <c r="E36" s="16"/>
      <c r="G36" s="5">
        <f t="shared" si="11"/>
        <v>13.1</v>
      </c>
      <c r="H36" s="1">
        <v>4053</v>
      </c>
      <c r="I36" s="1">
        <v>0</v>
      </c>
      <c r="J36" s="1">
        <f t="shared" si="13"/>
        <v>2644</v>
      </c>
      <c r="K36" s="1">
        <f t="shared" ref="K36:K43" si="14">1296+1296</f>
        <v>2592</v>
      </c>
      <c r="L36" s="1">
        <f>1367+1277</f>
        <v>2644</v>
      </c>
      <c r="M36" s="1"/>
      <c r="N36" s="1"/>
      <c r="O36" s="1"/>
      <c r="P36" s="1"/>
      <c r="Q36" s="1"/>
      <c r="R36" s="1"/>
      <c r="S36" s="1"/>
      <c r="T36" s="1"/>
      <c r="U36" s="1">
        <v>1124</v>
      </c>
      <c r="V36" s="11">
        <v>1500</v>
      </c>
      <c r="W36" s="11">
        <v>1000</v>
      </c>
      <c r="X36" s="8">
        <f t="shared" si="12"/>
        <v>15.6</v>
      </c>
      <c r="Y36" s="9"/>
    </row>
    <row r="37" spans="4:25" x14ac:dyDescent="0.25">
      <c r="D37" s="2" t="s">
        <v>24</v>
      </c>
      <c r="E37" s="16"/>
      <c r="G37" s="5">
        <f t="shared" si="11"/>
        <v>15.7</v>
      </c>
      <c r="H37" s="1">
        <v>4053</v>
      </c>
      <c r="I37" s="1">
        <v>0</v>
      </c>
      <c r="J37" s="1">
        <f t="shared" si="13"/>
        <v>2644</v>
      </c>
      <c r="K37" s="1">
        <f t="shared" si="14"/>
        <v>2592</v>
      </c>
      <c r="L37" s="1">
        <f t="shared" ref="L37:L43" si="15">1367+1277</f>
        <v>2644</v>
      </c>
      <c r="M37" s="1">
        <f>1277+1359</f>
        <v>2636</v>
      </c>
      <c r="N37" s="1"/>
      <c r="O37" s="1"/>
      <c r="P37" s="1"/>
      <c r="Q37" s="1"/>
      <c r="R37" s="1"/>
      <c r="S37" s="1"/>
      <c r="T37" s="1"/>
      <c r="U37" s="1">
        <v>1124</v>
      </c>
      <c r="V37" s="11">
        <v>1500</v>
      </c>
      <c r="W37" s="11">
        <v>1000</v>
      </c>
      <c r="X37" s="8">
        <f t="shared" si="12"/>
        <v>18.200000000000003</v>
      </c>
      <c r="Y37" s="9"/>
    </row>
    <row r="38" spans="4:25" x14ac:dyDescent="0.25">
      <c r="D38" s="2" t="s">
        <v>25</v>
      </c>
      <c r="E38" s="16"/>
      <c r="G38" s="5">
        <f t="shared" si="11"/>
        <v>18.5</v>
      </c>
      <c r="H38" s="1">
        <v>4053</v>
      </c>
      <c r="I38" s="1">
        <v>0</v>
      </c>
      <c r="J38" s="1">
        <f t="shared" si="13"/>
        <v>2644</v>
      </c>
      <c r="K38" s="1">
        <f t="shared" si="14"/>
        <v>2592</v>
      </c>
      <c r="L38" s="1">
        <f t="shared" si="15"/>
        <v>2644</v>
      </c>
      <c r="M38" s="1">
        <f t="shared" ref="M38:M43" si="16">1277+1359</f>
        <v>2636</v>
      </c>
      <c r="N38" s="1">
        <f>1482+1296</f>
        <v>2778</v>
      </c>
      <c r="O38" s="1"/>
      <c r="P38" s="1"/>
      <c r="Q38" s="1"/>
      <c r="R38" s="1"/>
      <c r="S38" s="1"/>
      <c r="T38" s="1"/>
      <c r="U38" s="1">
        <v>1124</v>
      </c>
      <c r="V38" s="11">
        <v>1500</v>
      </c>
      <c r="W38" s="11">
        <v>1000</v>
      </c>
      <c r="X38" s="8">
        <f t="shared" si="12"/>
        <v>21</v>
      </c>
      <c r="Y38" s="9"/>
    </row>
    <row r="39" spans="4:25" x14ac:dyDescent="0.25">
      <c r="D39" s="2" t="s">
        <v>26</v>
      </c>
      <c r="E39" s="16"/>
      <c r="G39" s="5">
        <f t="shared" si="11"/>
        <v>21.200000000000003</v>
      </c>
      <c r="H39" s="1">
        <v>4053</v>
      </c>
      <c r="I39" s="1">
        <v>0</v>
      </c>
      <c r="J39" s="1">
        <f t="shared" si="13"/>
        <v>2644</v>
      </c>
      <c r="K39" s="1">
        <f t="shared" si="14"/>
        <v>2592</v>
      </c>
      <c r="L39" s="1">
        <f t="shared" si="15"/>
        <v>2644</v>
      </c>
      <c r="M39" s="1">
        <f t="shared" si="16"/>
        <v>2636</v>
      </c>
      <c r="N39" s="1">
        <f t="shared" ref="N39:N43" si="17">1482+1296</f>
        <v>2778</v>
      </c>
      <c r="O39" s="1">
        <f>1367+1277</f>
        <v>2644</v>
      </c>
      <c r="P39" s="1"/>
      <c r="Q39" s="1"/>
      <c r="R39" s="1"/>
      <c r="S39" s="1"/>
      <c r="T39" s="1"/>
      <c r="U39" s="1">
        <v>1124</v>
      </c>
      <c r="V39" s="11">
        <v>1500</v>
      </c>
      <c r="W39" s="11">
        <v>1000</v>
      </c>
      <c r="X39" s="8">
        <f t="shared" si="12"/>
        <v>23.700000000000003</v>
      </c>
      <c r="Y39" s="9"/>
    </row>
    <row r="40" spans="4:25" x14ac:dyDescent="0.25">
      <c r="D40" s="2" t="s">
        <v>27</v>
      </c>
      <c r="E40" s="16"/>
      <c r="G40" s="5">
        <f t="shared" si="11"/>
        <v>23.8</v>
      </c>
      <c r="H40" s="1">
        <v>4053</v>
      </c>
      <c r="I40" s="1">
        <v>0</v>
      </c>
      <c r="J40" s="1">
        <f t="shared" si="13"/>
        <v>2644</v>
      </c>
      <c r="K40" s="1">
        <f t="shared" si="14"/>
        <v>2592</v>
      </c>
      <c r="L40" s="1">
        <f t="shared" si="15"/>
        <v>2644</v>
      </c>
      <c r="M40" s="1">
        <f t="shared" si="16"/>
        <v>2636</v>
      </c>
      <c r="N40" s="1">
        <f t="shared" si="17"/>
        <v>2778</v>
      </c>
      <c r="O40" s="1">
        <f t="shared" ref="O40:O43" si="18">1367+1277</f>
        <v>2644</v>
      </c>
      <c r="P40" s="1">
        <f>1276+1403</f>
        <v>2679</v>
      </c>
      <c r="Q40" s="1"/>
      <c r="R40" s="1"/>
      <c r="S40" s="1"/>
      <c r="T40" s="1"/>
      <c r="U40" s="1">
        <v>1124</v>
      </c>
      <c r="V40" s="11">
        <v>1500</v>
      </c>
      <c r="W40" s="11">
        <v>1000</v>
      </c>
      <c r="X40" s="8">
        <f t="shared" si="12"/>
        <v>26.3</v>
      </c>
      <c r="Y40" s="9"/>
    </row>
    <row r="41" spans="4:25" x14ac:dyDescent="0.25">
      <c r="D41" s="2" t="s">
        <v>28</v>
      </c>
      <c r="E41" s="16"/>
      <c r="G41" s="5">
        <f t="shared" si="11"/>
        <v>26.5</v>
      </c>
      <c r="H41" s="1">
        <v>4053</v>
      </c>
      <c r="I41" s="1">
        <v>0</v>
      </c>
      <c r="J41" s="1">
        <f t="shared" si="13"/>
        <v>2644</v>
      </c>
      <c r="K41" s="1">
        <f t="shared" si="14"/>
        <v>2592</v>
      </c>
      <c r="L41" s="1">
        <f t="shared" si="15"/>
        <v>2644</v>
      </c>
      <c r="M41" s="1">
        <f t="shared" si="16"/>
        <v>2636</v>
      </c>
      <c r="N41" s="1">
        <f t="shared" si="17"/>
        <v>2778</v>
      </c>
      <c r="O41" s="1">
        <f t="shared" si="18"/>
        <v>2644</v>
      </c>
      <c r="P41" s="1">
        <f t="shared" ref="P41:P43" si="19">1276+1403</f>
        <v>2679</v>
      </c>
      <c r="Q41" s="1">
        <f>1277+1335</f>
        <v>2612</v>
      </c>
      <c r="R41" s="1"/>
      <c r="S41" s="1"/>
      <c r="T41" s="1"/>
      <c r="U41" s="1">
        <v>1124</v>
      </c>
      <c r="V41" s="11">
        <v>1500</v>
      </c>
      <c r="W41" s="11">
        <v>1000</v>
      </c>
      <c r="X41" s="8">
        <f t="shared" si="12"/>
        <v>29</v>
      </c>
      <c r="Y41" s="9"/>
    </row>
    <row r="42" spans="4:25" x14ac:dyDescent="0.25">
      <c r="D42" s="2" t="s">
        <v>29</v>
      </c>
      <c r="E42" s="16"/>
      <c r="G42" s="5">
        <f t="shared" si="11"/>
        <v>30</v>
      </c>
      <c r="H42" s="1">
        <v>4053</v>
      </c>
      <c r="I42" s="1">
        <v>256</v>
      </c>
      <c r="J42" s="1">
        <f t="shared" si="13"/>
        <v>2644</v>
      </c>
      <c r="K42" s="1">
        <f t="shared" si="14"/>
        <v>2592</v>
      </c>
      <c r="L42" s="1">
        <f t="shared" si="15"/>
        <v>2644</v>
      </c>
      <c r="M42" s="1">
        <f t="shared" si="16"/>
        <v>2636</v>
      </c>
      <c r="N42" s="1">
        <f t="shared" si="17"/>
        <v>2778</v>
      </c>
      <c r="O42" s="1">
        <f t="shared" si="18"/>
        <v>2644</v>
      </c>
      <c r="P42" s="1">
        <f t="shared" si="19"/>
        <v>2679</v>
      </c>
      <c r="Q42" s="1">
        <f t="shared" ref="Q42:Q43" si="20">1277+1335</f>
        <v>2612</v>
      </c>
      <c r="R42" s="1">
        <f>1511+1820</f>
        <v>3331</v>
      </c>
      <c r="S42" s="1"/>
      <c r="T42" s="1"/>
      <c r="U42" s="1">
        <v>1124</v>
      </c>
      <c r="V42" s="11">
        <v>1500</v>
      </c>
      <c r="W42" s="11">
        <v>1000</v>
      </c>
      <c r="X42" s="8">
        <f t="shared" si="12"/>
        <v>32.5</v>
      </c>
      <c r="Y42" s="9"/>
    </row>
    <row r="43" spans="4:25" x14ac:dyDescent="0.25">
      <c r="D43" s="2" t="s">
        <v>30</v>
      </c>
      <c r="E43" s="16"/>
      <c r="G43" s="5">
        <f t="shared" si="11"/>
        <v>33</v>
      </c>
      <c r="H43" s="1">
        <v>4053</v>
      </c>
      <c r="I43" s="1">
        <v>256</v>
      </c>
      <c r="J43" s="1">
        <f t="shared" si="13"/>
        <v>2644</v>
      </c>
      <c r="K43" s="1">
        <f t="shared" si="14"/>
        <v>2592</v>
      </c>
      <c r="L43" s="1">
        <f t="shared" si="15"/>
        <v>2644</v>
      </c>
      <c r="M43" s="1">
        <f t="shared" si="16"/>
        <v>2636</v>
      </c>
      <c r="N43" s="1">
        <f t="shared" si="17"/>
        <v>2778</v>
      </c>
      <c r="O43" s="1">
        <f t="shared" si="18"/>
        <v>2644</v>
      </c>
      <c r="P43" s="1">
        <f t="shared" si="19"/>
        <v>2679</v>
      </c>
      <c r="Q43" s="1">
        <f t="shared" si="20"/>
        <v>2612</v>
      </c>
      <c r="R43" s="1">
        <f>1511+1820</f>
        <v>3331</v>
      </c>
      <c r="S43" s="1">
        <v>3000</v>
      </c>
      <c r="T43" s="1"/>
      <c r="U43" s="1">
        <v>1124</v>
      </c>
      <c r="V43" s="11">
        <v>1500</v>
      </c>
      <c r="W43" s="11">
        <v>1000</v>
      </c>
      <c r="X43" s="8">
        <f t="shared" si="12"/>
        <v>35.5</v>
      </c>
      <c r="Y43" s="9"/>
    </row>
    <row r="44" spans="4:25" x14ac:dyDescent="0.25">
      <c r="D44" s="2" t="s">
        <v>31</v>
      </c>
      <c r="E44" s="16"/>
      <c r="G44" s="5">
        <f t="shared" si="11"/>
        <v>25.200000000000003</v>
      </c>
      <c r="H44" s="1">
        <v>4053</v>
      </c>
      <c r="I44" s="1">
        <v>256</v>
      </c>
      <c r="J44" s="1">
        <f t="shared" ref="J44:J46" si="21">1277+1359</f>
        <v>2636</v>
      </c>
      <c r="K44" s="1">
        <f t="shared" ref="K44:K46" si="22">1482+1296</f>
        <v>2778</v>
      </c>
      <c r="L44" s="1">
        <f t="shared" ref="L44:L46" si="23">1367+1277</f>
        <v>2644</v>
      </c>
      <c r="M44" s="1">
        <f t="shared" ref="M44:M46" si="24">1276+1403</f>
        <v>2679</v>
      </c>
      <c r="N44" s="1">
        <f t="shared" ref="N44:N45" si="25">1277+1335</f>
        <v>2612</v>
      </c>
      <c r="O44" s="1">
        <f>1511+1820</f>
        <v>3331</v>
      </c>
      <c r="P44" s="1">
        <v>3000</v>
      </c>
      <c r="Q44" s="1"/>
      <c r="R44" s="1"/>
      <c r="S44" s="1"/>
      <c r="T44" s="1"/>
      <c r="U44" s="1">
        <v>1124</v>
      </c>
      <c r="V44" s="11">
        <v>1500</v>
      </c>
      <c r="W44" s="11">
        <v>1000</v>
      </c>
      <c r="X44" s="8">
        <f t="shared" si="12"/>
        <v>27.700000000000003</v>
      </c>
      <c r="Y44" s="9"/>
    </row>
    <row r="45" spans="4:25" x14ac:dyDescent="0.25">
      <c r="D45" s="2" t="s">
        <v>32</v>
      </c>
      <c r="E45" s="16"/>
      <c r="G45" s="5">
        <f t="shared" si="11"/>
        <v>22.200000000000003</v>
      </c>
      <c r="H45" s="1">
        <v>4053</v>
      </c>
      <c r="I45" s="1">
        <v>256</v>
      </c>
      <c r="J45" s="1">
        <f t="shared" si="21"/>
        <v>2636</v>
      </c>
      <c r="K45" s="1">
        <f t="shared" si="22"/>
        <v>2778</v>
      </c>
      <c r="L45" s="1">
        <f t="shared" si="23"/>
        <v>2644</v>
      </c>
      <c r="M45" s="1">
        <f t="shared" si="24"/>
        <v>2679</v>
      </c>
      <c r="N45" s="1">
        <f t="shared" si="25"/>
        <v>2612</v>
      </c>
      <c r="O45" s="1">
        <f>1511+1820</f>
        <v>3331</v>
      </c>
      <c r="P45" s="1"/>
      <c r="Q45" s="1"/>
      <c r="R45" s="1"/>
      <c r="S45" s="1"/>
      <c r="T45" s="1"/>
      <c r="U45" s="1">
        <v>1124</v>
      </c>
      <c r="V45" s="11">
        <v>1500</v>
      </c>
      <c r="W45" s="11">
        <v>1000</v>
      </c>
      <c r="X45" s="8">
        <f t="shared" si="12"/>
        <v>24.700000000000003</v>
      </c>
      <c r="Y45" s="9"/>
    </row>
    <row r="46" spans="4:25" x14ac:dyDescent="0.25">
      <c r="D46" s="2" t="s">
        <v>33</v>
      </c>
      <c r="E46" s="16"/>
      <c r="G46" s="5">
        <f t="shared" si="11"/>
        <v>18.600000000000001</v>
      </c>
      <c r="H46" s="1">
        <v>4053</v>
      </c>
      <c r="I46" s="1">
        <v>0</v>
      </c>
      <c r="J46" s="1">
        <f t="shared" si="21"/>
        <v>2636</v>
      </c>
      <c r="K46" s="1">
        <f t="shared" si="22"/>
        <v>2778</v>
      </c>
      <c r="L46" s="1">
        <f t="shared" si="23"/>
        <v>2644</v>
      </c>
      <c r="M46" s="1">
        <f t="shared" si="24"/>
        <v>2679</v>
      </c>
      <c r="N46" s="1">
        <f>1277+1335</f>
        <v>2612</v>
      </c>
      <c r="O46" s="1"/>
      <c r="P46" s="1"/>
      <c r="Q46" s="1"/>
      <c r="R46" s="1"/>
      <c r="S46" s="1"/>
      <c r="T46" s="1"/>
      <c r="U46" s="1">
        <v>1124</v>
      </c>
      <c r="V46" s="11">
        <v>1500</v>
      </c>
      <c r="W46" s="11">
        <v>1000</v>
      </c>
      <c r="X46" s="8">
        <f t="shared" si="12"/>
        <v>21.1</v>
      </c>
      <c r="Y46" s="9"/>
    </row>
    <row r="47" spans="4:25" x14ac:dyDescent="0.25">
      <c r="D47" s="2" t="s">
        <v>34</v>
      </c>
      <c r="E47" s="16"/>
      <c r="G47" s="5">
        <f t="shared" si="11"/>
        <v>16</v>
      </c>
      <c r="H47" s="1">
        <v>4053</v>
      </c>
      <c r="I47" s="1">
        <v>0</v>
      </c>
      <c r="J47" s="1">
        <f>1277+1359</f>
        <v>2636</v>
      </c>
      <c r="K47" s="1">
        <f>1482+1296</f>
        <v>2778</v>
      </c>
      <c r="L47" s="1">
        <f>1367+1277</f>
        <v>2644</v>
      </c>
      <c r="M47" s="1">
        <f>1276+1403</f>
        <v>2679</v>
      </c>
      <c r="N47" s="1"/>
      <c r="O47" s="1"/>
      <c r="P47" s="1"/>
      <c r="Q47" s="1"/>
      <c r="R47" s="1"/>
      <c r="S47" s="1"/>
      <c r="T47" s="1"/>
      <c r="U47" s="1">
        <v>1124</v>
      </c>
      <c r="V47" s="11">
        <v>1500</v>
      </c>
      <c r="W47" s="11">
        <v>1000</v>
      </c>
      <c r="X47" s="8">
        <f t="shared" si="12"/>
        <v>18.5</v>
      </c>
      <c r="Y47" s="9"/>
    </row>
  </sheetData>
  <mergeCells count="5">
    <mergeCell ref="E6:E23"/>
    <mergeCell ref="E30:E47"/>
    <mergeCell ref="AN6:AN7"/>
    <mergeCell ref="AG3:AI3"/>
    <mergeCell ref="V4:W4"/>
  </mergeCells>
  <pageMargins left="0.7" right="0.7" top="0.75" bottom="0.75" header="0.3" footer="0.3"/>
  <pageSetup paperSize="9" orientation="portrait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E24"/>
  <sheetViews>
    <sheetView tabSelected="1" workbookViewId="0">
      <selection activeCell="G9" sqref="G9"/>
    </sheetView>
  </sheetViews>
  <sheetFormatPr defaultRowHeight="15" x14ac:dyDescent="0.25"/>
  <cols>
    <col min="3" max="3" width="9.42578125" bestFit="1" customWidth="1"/>
  </cols>
  <sheetData>
    <row r="1" spans="3:5" ht="28.5" x14ac:dyDescent="0.45">
      <c r="C1" s="23" t="s">
        <v>75</v>
      </c>
    </row>
    <row r="2" spans="3:5" x14ac:dyDescent="0.25">
      <c r="C2" s="20">
        <v>43620</v>
      </c>
    </row>
    <row r="4" spans="3:5" x14ac:dyDescent="0.25">
      <c r="C4" s="22" t="s">
        <v>73</v>
      </c>
      <c r="E4" s="22" t="s">
        <v>74</v>
      </c>
    </row>
    <row r="5" spans="3:5" x14ac:dyDescent="0.25">
      <c r="C5" s="22" t="s">
        <v>72</v>
      </c>
    </row>
    <row r="7" spans="3:5" x14ac:dyDescent="0.25">
      <c r="C7" s="2" t="s">
        <v>64</v>
      </c>
      <c r="E7" s="21" t="s">
        <v>7</v>
      </c>
    </row>
    <row r="8" spans="3:5" x14ac:dyDescent="0.25">
      <c r="C8" s="2" t="s">
        <v>65</v>
      </c>
      <c r="E8" s="21" t="s">
        <v>64</v>
      </c>
    </row>
    <row r="9" spans="3:5" x14ac:dyDescent="0.25">
      <c r="C9" s="2" t="s">
        <v>66</v>
      </c>
      <c r="E9" s="21" t="s">
        <v>65</v>
      </c>
    </row>
    <row r="10" spans="3:5" x14ac:dyDescent="0.25">
      <c r="C10" s="2" t="s">
        <v>67</v>
      </c>
      <c r="E10" s="21" t="s">
        <v>66</v>
      </c>
    </row>
    <row r="11" spans="3:5" x14ac:dyDescent="0.25">
      <c r="C11" s="2" t="s">
        <v>68</v>
      </c>
      <c r="E11" s="21" t="s">
        <v>67</v>
      </c>
    </row>
    <row r="12" spans="3:5" x14ac:dyDescent="0.25">
      <c r="C12" s="2" t="s">
        <v>69</v>
      </c>
      <c r="E12" s="21" t="s">
        <v>68</v>
      </c>
    </row>
    <row r="13" spans="3:5" x14ac:dyDescent="0.25">
      <c r="C13" s="2" t="s">
        <v>70</v>
      </c>
      <c r="E13" s="21" t="s">
        <v>69</v>
      </c>
    </row>
    <row r="14" spans="3:5" x14ac:dyDescent="0.25">
      <c r="C14" s="2" t="s">
        <v>71</v>
      </c>
      <c r="E14" s="21" t="s">
        <v>70</v>
      </c>
    </row>
    <row r="15" spans="3:5" x14ac:dyDescent="0.25">
      <c r="C15" s="2" t="s">
        <v>8</v>
      </c>
      <c r="E15" s="21" t="s">
        <v>71</v>
      </c>
    </row>
    <row r="16" spans="3:5" x14ac:dyDescent="0.25">
      <c r="C16" s="2" t="s">
        <v>9</v>
      </c>
      <c r="E16" s="21" t="s">
        <v>8</v>
      </c>
    </row>
    <row r="17" spans="3:5" x14ac:dyDescent="0.25">
      <c r="C17" s="2" t="s">
        <v>10</v>
      </c>
      <c r="E17" s="21" t="s">
        <v>9</v>
      </c>
    </row>
    <row r="18" spans="3:5" x14ac:dyDescent="0.25">
      <c r="C18" s="2" t="s">
        <v>11</v>
      </c>
      <c r="E18" s="21" t="s">
        <v>10</v>
      </c>
    </row>
    <row r="19" spans="3:5" x14ac:dyDescent="0.25">
      <c r="C19" s="2" t="s">
        <v>12</v>
      </c>
      <c r="E19" s="21" t="s">
        <v>11</v>
      </c>
    </row>
    <row r="20" spans="3:5" x14ac:dyDescent="0.25">
      <c r="C20" s="2" t="s">
        <v>13</v>
      </c>
      <c r="E20" s="21" t="s">
        <v>12</v>
      </c>
    </row>
    <row r="21" spans="3:5" x14ac:dyDescent="0.25">
      <c r="C21" s="2" t="s">
        <v>14</v>
      </c>
      <c r="E21" s="21" t="s">
        <v>13</v>
      </c>
    </row>
    <row r="22" spans="3:5" x14ac:dyDescent="0.25">
      <c r="C22" s="2" t="s">
        <v>15</v>
      </c>
      <c r="E22" s="21" t="s">
        <v>14</v>
      </c>
    </row>
    <row r="23" spans="3:5" x14ac:dyDescent="0.25">
      <c r="C23" s="2" t="s">
        <v>16</v>
      </c>
      <c r="E23" s="21" t="s">
        <v>15</v>
      </c>
    </row>
    <row r="24" spans="3:5" x14ac:dyDescent="0.25">
      <c r="C24" s="2" t="s">
        <v>7</v>
      </c>
      <c r="E24" s="21" t="s">
        <v>16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CERN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Stephane Bally</dc:creator>
  <cp:lastModifiedBy>Ian Crotty</cp:lastModifiedBy>
  <dcterms:created xsi:type="dcterms:W3CDTF">2019-02-15T10:31:02Z</dcterms:created>
  <dcterms:modified xsi:type="dcterms:W3CDTF">2019-07-04T08:40:34Z</dcterms:modified>
</cp:coreProperties>
</file>