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LV\Power\"/>
    </mc:Choice>
  </mc:AlternateContent>
  <bookViews>
    <workbookView xWindow="120" yWindow="210" windowWidth="24915" windowHeight="1113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45" i="1" l="1"/>
  <c r="F49" i="1" s="1"/>
  <c r="F50" i="1" s="1"/>
  <c r="F52" i="1" s="1"/>
  <c r="I45" i="1" l="1"/>
  <c r="I49" i="1" s="1"/>
  <c r="I50" i="1" s="1"/>
  <c r="I52" i="1" s="1"/>
  <c r="Q10" i="1"/>
  <c r="Q9" i="1"/>
  <c r="Q12" i="1" l="1"/>
  <c r="Q14" i="1" s="1"/>
  <c r="F10" i="1"/>
  <c r="F9" i="1"/>
  <c r="Q15" i="1" l="1"/>
  <c r="Q16" i="1"/>
  <c r="F12" i="1"/>
  <c r="F14" i="1" s="1"/>
  <c r="R25" i="1" l="1"/>
  <c r="F16" i="1"/>
  <c r="F17" i="1" s="1"/>
  <c r="F15" i="1"/>
  <c r="F22" i="1" s="1"/>
  <c r="E32" i="1" s="1"/>
  <c r="F32" i="1" s="1"/>
  <c r="E29" i="1" l="1"/>
  <c r="F29" i="1" s="1"/>
  <c r="I29" i="1" s="1"/>
  <c r="I32" i="1"/>
  <c r="E31" i="1"/>
  <c r="F31" i="1" s="1"/>
  <c r="I31" i="1" s="1"/>
  <c r="E33" i="1"/>
  <c r="F33" i="1" s="1"/>
  <c r="I33" i="1" s="1"/>
  <c r="E30" i="1"/>
  <c r="F30" i="1" s="1"/>
  <c r="I30" i="1" s="1"/>
</calcChain>
</file>

<file path=xl/sharedStrings.xml><?xml version="1.0" encoding="utf-8"?>
<sst xmlns="http://schemas.openxmlformats.org/spreadsheetml/2006/main" count="81" uniqueCount="60">
  <si>
    <t xml:space="preserve">Digi </t>
  </si>
  <si>
    <t>Analogue</t>
  </si>
  <si>
    <t>Power</t>
  </si>
  <si>
    <t>[W]</t>
  </si>
  <si>
    <t>[A]</t>
  </si>
  <si>
    <t>[V]</t>
  </si>
  <si>
    <t>Voltage</t>
  </si>
  <si>
    <t>Current</t>
  </si>
  <si>
    <t>Power for one chamber</t>
  </si>
  <si>
    <t>Power of 1 FEB (&amp; dist board)</t>
  </si>
  <si>
    <t># Eta divisions</t>
  </si>
  <si>
    <t>Upscope for RE4/1 for 20 deg chambers</t>
  </si>
  <si>
    <t xml:space="preserve">Power = </t>
  </si>
  <si>
    <t>1 Eta division with 64 strips and 2 FEBs ( assume that Dist board power is included)</t>
  </si>
  <si>
    <t>[watts]</t>
  </si>
  <si>
    <t>Power 1 endcap</t>
  </si>
  <si>
    <t>Ian Crotty</t>
  </si>
  <si>
    <t>Present RPC power on YE3</t>
  </si>
  <si>
    <t>36 x 4 = 144 chambers</t>
  </si>
  <si>
    <t>Total (x1) YE3 RPC Chamber Power</t>
  </si>
  <si>
    <t>[Watts]</t>
  </si>
  <si>
    <t>% increase</t>
  </si>
  <si>
    <t>Anton Numbers 19 May 2016</t>
  </si>
  <si>
    <t>Power to FEB using standard CMS RE with 3 FEBs</t>
  </si>
  <si>
    <t>For 10 FEBS</t>
  </si>
  <si>
    <t>Power for one 10FEB chamber</t>
  </si>
  <si>
    <t>PETIROC</t>
  </si>
  <si>
    <t>20 deg 320 strips. Read from both ends 640 Channels.</t>
  </si>
  <si>
    <t>Channel</t>
  </si>
  <si>
    <t>Channels</t>
  </si>
  <si>
    <t>20deg Ch</t>
  </si>
  <si>
    <t>FPGA TDC</t>
  </si>
  <si>
    <t>(64 Channels)</t>
  </si>
  <si>
    <t>TDC in ASIC</t>
  </si>
  <si>
    <t>chambers</t>
  </si>
  <si>
    <t>FPGA</t>
  </si>
  <si>
    <t>GBT</t>
  </si>
  <si>
    <t>Chambers</t>
  </si>
  <si>
    <t>?</t>
  </si>
  <si>
    <t>DCC</t>
  </si>
  <si>
    <t>20W FPGA+GBT20W</t>
  </si>
  <si>
    <t>DCC should be &lt;5m from chambers !</t>
  </si>
  <si>
    <t>DAQ</t>
  </si>
  <si>
    <t>There are two versions</t>
  </si>
  <si>
    <t>Total for 1 station</t>
  </si>
  <si>
    <t>tel call with Imad 24 may 2016</t>
  </si>
  <si>
    <t>No LBB in this Calculation</t>
  </si>
  <si>
    <t>Power 2ch Digi &amp; Analoge</t>
  </si>
  <si>
    <t>Power 36 chambers</t>
  </si>
  <si>
    <t>Power 1 station</t>
  </si>
  <si>
    <t>Power for 18 Chambers</t>
  </si>
  <si>
    <t>DCC =  Data Concentrator Card</t>
  </si>
  <si>
    <t>From Anton 2016</t>
  </si>
  <si>
    <r>
      <t>§</t>
    </r>
    <r>
      <rPr>
        <sz val="14"/>
        <color rgb="FF000000"/>
        <rFont val="Arial"/>
        <family val="2"/>
      </rPr>
      <t>Power Consumption/Currents (A)</t>
    </r>
  </si>
  <si>
    <r>
      <t>•</t>
    </r>
    <r>
      <rPr>
        <sz val="14"/>
        <color rgb="FF000000"/>
        <rFont val="Arial"/>
        <family val="2"/>
      </rPr>
      <t xml:space="preserve"> LV_ANA 0.029A per chip, 0.116A per FEB, 1.16A per chamber</t>
    </r>
  </si>
  <si>
    <r>
      <t>•</t>
    </r>
    <r>
      <rPr>
        <sz val="14"/>
        <color rgb="FF000000"/>
        <rFont val="Arial"/>
        <family val="2"/>
      </rPr>
      <t xml:space="preserve"> LV_DIG 0.066A per chip, 0.264A per FEB, 2.64A per chamber</t>
    </r>
  </si>
  <si>
    <r>
      <t>§</t>
    </r>
    <r>
      <rPr>
        <sz val="14"/>
        <color rgb="FF000000"/>
        <rFont val="Arial"/>
        <family val="2"/>
      </rPr>
      <t xml:space="preserve"> Power Consumption/Dissipation (W)</t>
    </r>
  </si>
  <si>
    <r>
      <t>•</t>
    </r>
    <r>
      <rPr>
        <sz val="14"/>
        <color rgb="FF000000"/>
        <rFont val="Arial"/>
        <family val="2"/>
      </rPr>
      <t xml:space="preserve"> LV_ANA 0.203W per chip, 0.812W per FEB, 8.12W per chamber</t>
    </r>
  </si>
  <si>
    <r>
      <t>•</t>
    </r>
    <r>
      <rPr>
        <sz val="14"/>
        <color rgb="FF000000"/>
        <rFont val="Arial"/>
        <family val="2"/>
      </rPr>
      <t xml:space="preserve"> LV_DIG 0.495W per chip, 1.98W per FEB, 19.8W per chamber</t>
    </r>
  </si>
  <si>
    <r>
      <t>•</t>
    </r>
    <r>
      <rPr>
        <sz val="14"/>
        <color rgb="FF000000"/>
        <rFont val="Arial"/>
        <family val="2"/>
      </rPr>
      <t xml:space="preserve"> 2.792W per FEB, i.e. ~28W per chamber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</si>
</sst>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4"/>
      <color theme="1"/>
      <name val="Wingdings"/>
      <charset val="2"/>
    </font>
    <font>
      <sz val="14"/>
      <color rgb="FF000000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465926084170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2" fontId="0" fillId="0" borderId="0" xfId="0" applyNumberFormat="1"/>
    <xf numFmtId="0" fontId="1" fillId="0" borderId="0" xfId="0" applyFont="1"/>
    <xf numFmtId="0" fontId="0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5" fontId="0" fillId="0" borderId="0" xfId="0" applyNumberFormat="1"/>
    <xf numFmtId="0" fontId="0" fillId="0" borderId="2" xfId="0" applyBorder="1"/>
    <xf numFmtId="0" fontId="0" fillId="0" borderId="1" xfId="0" applyBorder="1" applyAlignment="1">
      <alignment wrapText="1"/>
    </xf>
    <xf numFmtId="1" fontId="0" fillId="0" borderId="0" xfId="0" applyNumberFormat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11" fontId="0" fillId="0" borderId="0" xfId="0" applyNumberFormat="1"/>
    <xf numFmtId="0" fontId="0" fillId="0" borderId="1" xfId="0" applyBorder="1" applyAlignment="1">
      <alignment wrapText="1"/>
    </xf>
    <xf numFmtId="1" fontId="0" fillId="0" borderId="1" xfId="0" applyNumberFormat="1" applyBorder="1"/>
    <xf numFmtId="0" fontId="0" fillId="0" borderId="3" xfId="0" applyBorder="1"/>
    <xf numFmtId="2" fontId="0" fillId="0" borderId="0" xfId="0" applyNumberFormat="1" applyBorder="1"/>
    <xf numFmtId="1" fontId="0" fillId="0" borderId="0" xfId="0" applyNumberFormat="1" applyBorder="1" applyAlignment="1">
      <alignment horizontal="center"/>
    </xf>
    <xf numFmtId="11" fontId="0" fillId="0" borderId="0" xfId="0" applyNumberFormat="1" applyBorder="1"/>
    <xf numFmtId="0" fontId="0" fillId="0" borderId="0" xfId="0" applyNumberFormat="1" applyBorder="1"/>
    <xf numFmtId="1" fontId="0" fillId="0" borderId="0" xfId="0" applyNumberFormat="1" applyBorder="1"/>
    <xf numFmtId="1" fontId="0" fillId="0" borderId="6" xfId="0" applyNumberFormat="1" applyBorder="1"/>
    <xf numFmtId="1" fontId="0" fillId="0" borderId="7" xfId="0" applyNumberFormat="1" applyBorder="1"/>
    <xf numFmtId="0" fontId="0" fillId="0" borderId="3" xfId="0" applyBorder="1" applyAlignment="1">
      <alignment horizontal="center"/>
    </xf>
    <xf numFmtId="1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2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Border="1" applyAlignment="1">
      <alignment wrapText="1"/>
    </xf>
    <xf numFmtId="0" fontId="2" fillId="0" borderId="0" xfId="0" applyFont="1" applyAlignment="1">
      <alignment horizontal="left" vertical="center" indent="13" readingOrder="1"/>
    </xf>
    <xf numFmtId="0" fontId="4" fillId="0" borderId="0" xfId="0" applyFont="1" applyAlignment="1">
      <alignment horizontal="left" vertical="center" indent="15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54"/>
  <sheetViews>
    <sheetView tabSelected="1" topLeftCell="A16" workbookViewId="0">
      <selection activeCell="R43" sqref="R43"/>
    </sheetView>
  </sheetViews>
  <sheetFormatPr defaultRowHeight="15" x14ac:dyDescent="0.25"/>
  <cols>
    <col min="1" max="2" width="9.140625" style="14"/>
    <col min="3" max="3" width="10.140625" customWidth="1"/>
    <col min="6" max="6" width="10.42578125" customWidth="1"/>
    <col min="9" max="9" width="9.140625" customWidth="1"/>
    <col min="10" max="10" width="10.140625" bestFit="1" customWidth="1"/>
    <col min="15" max="42" width="9.140625" style="14"/>
    <col min="43" max="16384" width="9.140625" style="15"/>
  </cols>
  <sheetData>
    <row r="2" spans="3:17" ht="21" x14ac:dyDescent="0.35">
      <c r="D2" s="2" t="s">
        <v>23</v>
      </c>
      <c r="O2" s="2" t="s">
        <v>22</v>
      </c>
    </row>
    <row r="3" spans="3:17" ht="19.5" customHeight="1" x14ac:dyDescent="0.35">
      <c r="I3" t="s">
        <v>16</v>
      </c>
      <c r="J3" s="9">
        <v>42499</v>
      </c>
      <c r="O3" s="39" t="s">
        <v>24</v>
      </c>
      <c r="P3" s="40"/>
    </row>
    <row r="5" spans="3:17" x14ac:dyDescent="0.25">
      <c r="P5"/>
      <c r="Q5"/>
    </row>
    <row r="6" spans="3:17" x14ac:dyDescent="0.25">
      <c r="D6" s="4" t="s">
        <v>6</v>
      </c>
      <c r="E6" s="4" t="s">
        <v>7</v>
      </c>
      <c r="F6" s="4" t="s">
        <v>2</v>
      </c>
      <c r="G6" s="13"/>
      <c r="O6" s="4" t="s">
        <v>6</v>
      </c>
      <c r="P6" s="4" t="s">
        <v>7</v>
      </c>
      <c r="Q6" s="4" t="s">
        <v>2</v>
      </c>
    </row>
    <row r="7" spans="3:17" x14ac:dyDescent="0.25">
      <c r="D7" s="4" t="s">
        <v>5</v>
      </c>
      <c r="E7" s="4" t="s">
        <v>4</v>
      </c>
      <c r="F7" s="4" t="s">
        <v>3</v>
      </c>
      <c r="G7" s="13"/>
      <c r="O7" s="4" t="s">
        <v>5</v>
      </c>
      <c r="P7" s="4" t="s">
        <v>4</v>
      </c>
      <c r="Q7" s="4" t="s">
        <v>3</v>
      </c>
    </row>
    <row r="8" spans="3:17" x14ac:dyDescent="0.25">
      <c r="O8"/>
      <c r="P8"/>
      <c r="Q8"/>
    </row>
    <row r="9" spans="3:17" x14ac:dyDescent="0.25">
      <c r="C9" s="4" t="s">
        <v>0</v>
      </c>
      <c r="D9" s="7">
        <v>7.5</v>
      </c>
      <c r="E9" s="7">
        <v>1.43</v>
      </c>
      <c r="F9" s="7">
        <f>D9*E9</f>
        <v>10.725</v>
      </c>
      <c r="G9" s="23"/>
      <c r="N9" s="4" t="s">
        <v>0</v>
      </c>
      <c r="O9" s="7">
        <v>7.5</v>
      </c>
      <c r="P9" s="7">
        <v>2.64</v>
      </c>
      <c r="Q9" s="7">
        <f>O9*P9</f>
        <v>19.8</v>
      </c>
    </row>
    <row r="10" spans="3:17" x14ac:dyDescent="0.25">
      <c r="C10" s="4" t="s">
        <v>1</v>
      </c>
      <c r="D10" s="7">
        <v>7</v>
      </c>
      <c r="E10" s="7">
        <v>0.73</v>
      </c>
      <c r="F10" s="7">
        <f>D10*E10</f>
        <v>5.1099999999999994</v>
      </c>
      <c r="G10" s="23"/>
      <c r="N10" s="4" t="s">
        <v>1</v>
      </c>
      <c r="O10" s="7">
        <v>7</v>
      </c>
      <c r="P10" s="7">
        <v>1.1599999999999999</v>
      </c>
      <c r="Q10" s="7">
        <f>O10*P10</f>
        <v>8.1199999999999992</v>
      </c>
    </row>
    <row r="11" spans="3:17" x14ac:dyDescent="0.25">
      <c r="O11"/>
      <c r="P11"/>
      <c r="Q11"/>
    </row>
    <row r="12" spans="3:17" x14ac:dyDescent="0.25">
      <c r="C12" s="4" t="s">
        <v>47</v>
      </c>
      <c r="F12" s="7">
        <f>F9+F10</f>
        <v>15.834999999999999</v>
      </c>
      <c r="G12" s="23"/>
      <c r="N12" s="4" t="s">
        <v>2</v>
      </c>
      <c r="O12"/>
      <c r="P12"/>
      <c r="Q12" s="7">
        <f>Q9+Q10</f>
        <v>27.92</v>
      </c>
    </row>
    <row r="13" spans="3:17" x14ac:dyDescent="0.25">
      <c r="F13" s="5"/>
      <c r="O13"/>
      <c r="P13"/>
      <c r="Q13" s="5"/>
    </row>
    <row r="14" spans="3:17" ht="15" customHeight="1" x14ac:dyDescent="0.25">
      <c r="C14" s="38" t="s">
        <v>8</v>
      </c>
      <c r="D14" s="38"/>
      <c r="E14" s="38"/>
      <c r="F14" s="7">
        <f>F12/2</f>
        <v>7.9174999999999995</v>
      </c>
      <c r="G14" s="23"/>
      <c r="N14" s="38" t="s">
        <v>25</v>
      </c>
      <c r="O14" s="38"/>
      <c r="P14" s="38"/>
      <c r="Q14" s="7">
        <f>Q12</f>
        <v>27.92</v>
      </c>
    </row>
    <row r="15" spans="3:17" ht="15" customHeight="1" x14ac:dyDescent="0.25">
      <c r="C15" s="38" t="s">
        <v>9</v>
      </c>
      <c r="D15" s="38"/>
      <c r="E15" s="38"/>
      <c r="F15" s="37">
        <f>F14/3</f>
        <v>2.6391666666666667</v>
      </c>
      <c r="G15" s="23"/>
      <c r="N15" s="38" t="s">
        <v>9</v>
      </c>
      <c r="O15" s="38"/>
      <c r="P15" s="38"/>
      <c r="Q15" s="37">
        <f>Q14/10</f>
        <v>2.7920000000000003</v>
      </c>
    </row>
    <row r="16" spans="3:17" x14ac:dyDescent="0.25">
      <c r="C16" t="s">
        <v>48</v>
      </c>
      <c r="F16" s="21">
        <f>F14*36</f>
        <v>285.02999999999997</v>
      </c>
      <c r="N16" s="38" t="s">
        <v>50</v>
      </c>
      <c r="O16" s="38"/>
      <c r="P16" s="38"/>
      <c r="Q16" s="20">
        <f>Q14*18</f>
        <v>502.56000000000006</v>
      </c>
    </row>
    <row r="17" spans="1:42" x14ac:dyDescent="0.25">
      <c r="C17" t="s">
        <v>49</v>
      </c>
      <c r="F17" s="21">
        <f>F16*2</f>
        <v>570.05999999999995</v>
      </c>
    </row>
    <row r="19" spans="1:42" ht="21" x14ac:dyDescent="0.35">
      <c r="D19" s="2" t="s">
        <v>11</v>
      </c>
    </row>
    <row r="20" spans="1:42" ht="21" x14ac:dyDescent="0.35">
      <c r="D20" s="2"/>
    </row>
    <row r="21" spans="1:42" ht="21" x14ac:dyDescent="0.35">
      <c r="D21" s="3" t="s">
        <v>13</v>
      </c>
      <c r="N21" s="2" t="s">
        <v>17</v>
      </c>
      <c r="O21" s="2"/>
      <c r="P21" s="2"/>
      <c r="Q21"/>
      <c r="R21"/>
      <c r="S21"/>
    </row>
    <row r="22" spans="1:42" x14ac:dyDescent="0.25">
      <c r="E22" t="s">
        <v>12</v>
      </c>
      <c r="F22" s="1">
        <f>F15*2</f>
        <v>5.2783333333333333</v>
      </c>
      <c r="G22" s="1"/>
      <c r="H22" t="s">
        <v>14</v>
      </c>
      <c r="N22" t="s">
        <v>46</v>
      </c>
    </row>
    <row r="24" spans="1:42" ht="15" customHeight="1" x14ac:dyDescent="0.25">
      <c r="C24" s="41" t="s">
        <v>10</v>
      </c>
      <c r="D24" s="42"/>
      <c r="E24" s="10" t="s">
        <v>2</v>
      </c>
      <c r="F24" s="43" t="s">
        <v>15</v>
      </c>
      <c r="G24" s="14"/>
      <c r="N24" t="s">
        <v>18</v>
      </c>
      <c r="O24"/>
      <c r="P24"/>
      <c r="Q24"/>
      <c r="R24"/>
      <c r="S24"/>
    </row>
    <row r="25" spans="1:42" x14ac:dyDescent="0.25">
      <c r="F25" s="44"/>
      <c r="G25" s="14"/>
      <c r="N25" t="s">
        <v>19</v>
      </c>
      <c r="O25"/>
      <c r="P25"/>
      <c r="Q25"/>
      <c r="R25" s="8">
        <f>F14*144</f>
        <v>1140.1199999999999</v>
      </c>
      <c r="S25" t="s">
        <v>20</v>
      </c>
    </row>
    <row r="26" spans="1:42" customFormat="1" x14ac:dyDescent="0.25">
      <c r="A26" s="13"/>
      <c r="B26" s="13"/>
      <c r="E26" s="4" t="s">
        <v>3</v>
      </c>
      <c r="F26" s="11" t="s">
        <v>3</v>
      </c>
      <c r="G26" s="14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</row>
    <row r="27" spans="1:42" customFormat="1" x14ac:dyDescent="0.25">
      <c r="A27" s="13"/>
      <c r="B27" s="13"/>
      <c r="E27" s="13"/>
      <c r="F27" s="14"/>
      <c r="G27" s="14"/>
      <c r="M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</row>
    <row r="28" spans="1:42" x14ac:dyDescent="0.25">
      <c r="I28" t="s">
        <v>21</v>
      </c>
      <c r="N28" t="s">
        <v>52</v>
      </c>
    </row>
    <row r="29" spans="1:42" customFormat="1" x14ac:dyDescent="0.25">
      <c r="A29" s="13"/>
      <c r="B29" s="13"/>
      <c r="C29" s="6">
        <v>2</v>
      </c>
      <c r="D29" s="5"/>
      <c r="E29" s="7">
        <f>$F$22*C29</f>
        <v>10.556666666666667</v>
      </c>
      <c r="F29" s="8">
        <f>E29*18</f>
        <v>190.02</v>
      </c>
      <c r="G29" s="24"/>
      <c r="I29" s="8">
        <f>F29/$R$25*100</f>
        <v>16.666666666666668</v>
      </c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</row>
    <row r="30" spans="1:42" customFormat="1" ht="18" x14ac:dyDescent="0.25">
      <c r="A30" s="13"/>
      <c r="B30" s="13"/>
      <c r="C30" s="6">
        <v>3</v>
      </c>
      <c r="D30" s="5"/>
      <c r="E30" s="7">
        <f>$F$22*C30</f>
        <v>15.835000000000001</v>
      </c>
      <c r="F30" s="8">
        <f t="shared" ref="F30:F33" si="0">E30*18</f>
        <v>285.03000000000003</v>
      </c>
      <c r="G30" s="24"/>
      <c r="I30" s="8">
        <f>F30/$R$25*100</f>
        <v>25.000000000000007</v>
      </c>
      <c r="N30" s="45" t="s">
        <v>53</v>
      </c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</row>
    <row r="31" spans="1:42" customFormat="1" ht="18" x14ac:dyDescent="0.25">
      <c r="A31" s="13"/>
      <c r="B31" s="13"/>
      <c r="C31" s="6">
        <v>4</v>
      </c>
      <c r="D31" s="5"/>
      <c r="E31" s="7">
        <f>$F$22*C31</f>
        <v>21.113333333333333</v>
      </c>
      <c r="F31" s="8">
        <f t="shared" si="0"/>
        <v>380.04</v>
      </c>
      <c r="G31" s="24"/>
      <c r="I31" s="8">
        <f>F31/$R$25*100</f>
        <v>33.333333333333336</v>
      </c>
      <c r="N31" s="46" t="s">
        <v>54</v>
      </c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</row>
    <row r="32" spans="1:42" customFormat="1" ht="18" x14ac:dyDescent="0.25">
      <c r="A32" s="13"/>
      <c r="B32" s="13"/>
      <c r="C32" s="6">
        <v>5</v>
      </c>
      <c r="D32" s="5"/>
      <c r="E32" s="7">
        <f>$F$22*C32</f>
        <v>26.391666666666666</v>
      </c>
      <c r="F32" s="8">
        <f>E32*18</f>
        <v>475.04999999999995</v>
      </c>
      <c r="G32" s="24"/>
      <c r="I32" s="8">
        <f>F32/$R$25*100</f>
        <v>41.666666666666671</v>
      </c>
      <c r="N32" s="46" t="s">
        <v>55</v>
      </c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</row>
    <row r="33" spans="1:42" customFormat="1" ht="18" x14ac:dyDescent="0.25">
      <c r="A33" s="13"/>
      <c r="B33" s="13"/>
      <c r="C33" s="6">
        <v>6</v>
      </c>
      <c r="D33" s="5"/>
      <c r="E33" s="7">
        <f>$F$22*C33</f>
        <v>31.67</v>
      </c>
      <c r="F33" s="8">
        <f t="shared" si="0"/>
        <v>570.06000000000006</v>
      </c>
      <c r="G33" s="24"/>
      <c r="I33" s="8">
        <f>F33/$R$25*100</f>
        <v>50.000000000000014</v>
      </c>
      <c r="N33" s="45" t="s">
        <v>56</v>
      </c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</row>
    <row r="34" spans="1:42" ht="18" x14ac:dyDescent="0.25">
      <c r="N34" s="46" t="s">
        <v>57</v>
      </c>
    </row>
    <row r="35" spans="1:42" ht="18" x14ac:dyDescent="0.25">
      <c r="N35" s="46" t="s">
        <v>58</v>
      </c>
    </row>
    <row r="36" spans="1:42" ht="21" x14ac:dyDescent="0.35">
      <c r="C36" s="2" t="s">
        <v>26</v>
      </c>
      <c r="E36" s="3" t="s">
        <v>32</v>
      </c>
      <c r="G36" t="s">
        <v>43</v>
      </c>
      <c r="N36" s="46" t="s">
        <v>59</v>
      </c>
    </row>
    <row r="37" spans="1:42" x14ac:dyDescent="0.25">
      <c r="C37" t="s">
        <v>45</v>
      </c>
    </row>
    <row r="38" spans="1:42" x14ac:dyDescent="0.25">
      <c r="C38" t="s">
        <v>27</v>
      </c>
    </row>
    <row r="39" spans="1:42" s="16" customFormat="1" x14ac:dyDescent="0.25">
      <c r="A39" s="14"/>
      <c r="B39" s="14"/>
      <c r="C39"/>
      <c r="D39"/>
      <c r="E39"/>
      <c r="F39"/>
      <c r="G39"/>
      <c r="H39"/>
      <c r="I39"/>
      <c r="J39"/>
      <c r="K39"/>
      <c r="L39"/>
      <c r="M39"/>
      <c r="N39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</row>
    <row r="40" spans="1:42" x14ac:dyDescent="0.25">
      <c r="C40" t="s">
        <v>29</v>
      </c>
      <c r="D40">
        <v>640</v>
      </c>
      <c r="F40" s="35" t="s">
        <v>33</v>
      </c>
      <c r="G40" s="13"/>
      <c r="I40" s="36" t="s">
        <v>31</v>
      </c>
    </row>
    <row r="41" spans="1:42" x14ac:dyDescent="0.25">
      <c r="F41" s="4" t="s">
        <v>2</v>
      </c>
      <c r="G41" s="13"/>
      <c r="I41" s="4" t="s">
        <v>2</v>
      </c>
    </row>
    <row r="42" spans="1:42" x14ac:dyDescent="0.25">
      <c r="F42" s="4" t="s">
        <v>3</v>
      </c>
      <c r="G42" s="13"/>
      <c r="I42" s="4" t="s">
        <v>3</v>
      </c>
    </row>
    <row r="44" spans="1:42" x14ac:dyDescent="0.25">
      <c r="C44" s="4" t="s">
        <v>28</v>
      </c>
      <c r="F44" s="31">
        <v>3.5999999999999999E-3</v>
      </c>
      <c r="G44" s="25"/>
      <c r="I44" s="31">
        <v>0.08</v>
      </c>
    </row>
    <row r="45" spans="1:42" x14ac:dyDescent="0.25">
      <c r="C45" s="22" t="s">
        <v>30</v>
      </c>
      <c r="F45" s="7">
        <f>F44*D40</f>
        <v>2.3039999999999998</v>
      </c>
      <c r="G45" s="26"/>
      <c r="H45" s="19"/>
      <c r="I45" s="7">
        <f>I44*D40</f>
        <v>51.2</v>
      </c>
    </row>
    <row r="46" spans="1:42" s="17" customFormat="1" x14ac:dyDescent="0.25">
      <c r="A46" s="14"/>
      <c r="B46" s="14"/>
      <c r="C46" s="22" t="s">
        <v>30</v>
      </c>
      <c r="D46"/>
      <c r="E46" s="4" t="s">
        <v>38</v>
      </c>
      <c r="F46" s="7">
        <v>3</v>
      </c>
      <c r="G46" s="26"/>
      <c r="H46" s="17" t="s">
        <v>38</v>
      </c>
      <c r="I46" s="18">
        <v>3</v>
      </c>
      <c r="J46"/>
      <c r="K46"/>
      <c r="L46"/>
      <c r="M46"/>
      <c r="N46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</row>
    <row r="47" spans="1:42" s="17" customFormat="1" x14ac:dyDescent="0.25">
      <c r="A47" s="14"/>
      <c r="B47" s="14"/>
      <c r="C47" s="22" t="s">
        <v>30</v>
      </c>
      <c r="D47"/>
      <c r="E47" t="s">
        <v>35</v>
      </c>
      <c r="F47" s="7">
        <v>20</v>
      </c>
      <c r="G47" s="26"/>
      <c r="H47" s="19" t="s">
        <v>42</v>
      </c>
      <c r="I47" s="7">
        <v>21</v>
      </c>
      <c r="J47"/>
      <c r="K47"/>
      <c r="L47"/>
      <c r="M47"/>
      <c r="N47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</row>
    <row r="48" spans="1:42" s="17" customFormat="1" x14ac:dyDescent="0.25">
      <c r="A48" s="14"/>
      <c r="B48" s="14"/>
      <c r="C48" s="22" t="s">
        <v>30</v>
      </c>
      <c r="D48"/>
      <c r="E48" t="s">
        <v>36</v>
      </c>
      <c r="F48" s="7">
        <v>1</v>
      </c>
      <c r="G48" s="26"/>
      <c r="H48" s="19"/>
      <c r="I48" s="7">
        <v>1</v>
      </c>
      <c r="J48"/>
      <c r="K48"/>
      <c r="L48"/>
      <c r="M48"/>
      <c r="N48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</row>
    <row r="49" spans="1:42" s="17" customFormat="1" x14ac:dyDescent="0.25">
      <c r="A49" s="14"/>
      <c r="B49" s="14"/>
      <c r="C49" s="30">
        <v>1</v>
      </c>
      <c r="D49" s="4" t="s">
        <v>37</v>
      </c>
      <c r="E49"/>
      <c r="F49" s="7">
        <f>SUM(F45:F48)</f>
        <v>26.304000000000002</v>
      </c>
      <c r="G49" s="26"/>
      <c r="H49" s="19"/>
      <c r="I49" s="7">
        <f>SUM(I45:I48)</f>
        <v>76.2</v>
      </c>
      <c r="J49"/>
      <c r="K49"/>
      <c r="L49"/>
      <c r="M49"/>
      <c r="N49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</row>
    <row r="50" spans="1:42" x14ac:dyDescent="0.25">
      <c r="C50" s="30">
        <v>18</v>
      </c>
      <c r="D50" s="22" t="s">
        <v>34</v>
      </c>
      <c r="F50" s="32">
        <f>F49*C50</f>
        <v>473.47200000000004</v>
      </c>
      <c r="G50" s="28"/>
      <c r="H50" s="29"/>
      <c r="I50" s="33">
        <f>I49*C50</f>
        <v>1371.6000000000001</v>
      </c>
    </row>
    <row r="51" spans="1:42" s="17" customFormat="1" x14ac:dyDescent="0.25">
      <c r="A51" s="14"/>
      <c r="B51" s="14"/>
      <c r="C51" s="6" t="s">
        <v>39</v>
      </c>
      <c r="D51" s="38" t="s">
        <v>40</v>
      </c>
      <c r="E51" s="38"/>
      <c r="F51" s="8">
        <v>40</v>
      </c>
      <c r="G51" s="27"/>
      <c r="H51" s="27"/>
      <c r="I51" s="8">
        <v>40</v>
      </c>
      <c r="J51" t="s">
        <v>41</v>
      </c>
      <c r="K51"/>
      <c r="L51"/>
      <c r="M51"/>
      <c r="N51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</row>
    <row r="52" spans="1:42" x14ac:dyDescent="0.25">
      <c r="C52" s="38" t="s">
        <v>44</v>
      </c>
      <c r="D52" s="38"/>
      <c r="F52" s="34">
        <f>F50+F51</f>
        <v>513.47199999999998</v>
      </c>
      <c r="I52" s="34">
        <f>I50+I51</f>
        <v>1411.6000000000001</v>
      </c>
    </row>
    <row r="54" spans="1:42" x14ac:dyDescent="0.25">
      <c r="C54" t="s">
        <v>51</v>
      </c>
    </row>
  </sheetData>
  <mergeCells count="10">
    <mergeCell ref="D51:E51"/>
    <mergeCell ref="C52:D52"/>
    <mergeCell ref="O3:P3"/>
    <mergeCell ref="C24:D24"/>
    <mergeCell ref="F24:F25"/>
    <mergeCell ref="C15:E15"/>
    <mergeCell ref="C14:E14"/>
    <mergeCell ref="N14:P14"/>
    <mergeCell ref="N15:P15"/>
    <mergeCell ref="N16:P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CERN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cp:lastPrinted>2016-05-24T09:06:29Z</cp:lastPrinted>
  <dcterms:created xsi:type="dcterms:W3CDTF">2016-05-09T09:22:01Z</dcterms:created>
  <dcterms:modified xsi:type="dcterms:W3CDTF">2017-04-20T14:18:26Z</dcterms:modified>
</cp:coreProperties>
</file>