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Cooling\Unions\Swagelok\"/>
    </mc:Choice>
  </mc:AlternateContent>
  <bookViews>
    <workbookView xWindow="0" yWindow="0" windowWidth="25635" windowHeight="9840" activeTab="3"/>
  </bookViews>
  <sheets>
    <sheet name="MMunions" sheetId="1" r:id="rId1"/>
    <sheet name="for Arbor AG" sheetId="2" r:id="rId2"/>
    <sheet name="Sheet3" sheetId="3" r:id="rId3"/>
    <sheet name="ChamberInterlinks" sheetId="4" r:id="rId4"/>
    <sheet name="FinalForArbor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4" l="1"/>
  <c r="J16" i="4" l="1"/>
  <c r="N16" i="4"/>
  <c r="I14" i="4"/>
  <c r="I16" i="4" l="1"/>
  <c r="M16" i="4"/>
  <c r="M12" i="4"/>
  <c r="M14" i="4"/>
  <c r="O14" i="4" s="1"/>
  <c r="P14" i="4" s="1"/>
  <c r="I12" i="4"/>
  <c r="K26" i="3"/>
  <c r="M26" i="3"/>
  <c r="M24" i="3"/>
  <c r="K24" i="3"/>
  <c r="M22" i="3"/>
  <c r="K20" i="3"/>
  <c r="M20" i="3"/>
  <c r="M18" i="3"/>
  <c r="M29" i="3"/>
  <c r="J22" i="2"/>
  <c r="J20" i="2"/>
  <c r="J27" i="2"/>
  <c r="J18" i="2"/>
  <c r="J24" i="2"/>
  <c r="J16" i="2"/>
  <c r="H24" i="2"/>
  <c r="H22" i="2"/>
  <c r="H18" i="2"/>
  <c r="K21" i="1"/>
  <c r="L17" i="1"/>
  <c r="L19" i="1"/>
  <c r="L21" i="1"/>
  <c r="L15" i="1"/>
  <c r="K17" i="1"/>
  <c r="K19" i="1"/>
  <c r="K15" i="1"/>
  <c r="I21" i="1"/>
  <c r="H21" i="1"/>
  <c r="H19" i="1"/>
  <c r="I17" i="1"/>
  <c r="I15" i="1"/>
  <c r="P16" i="4" l="1"/>
  <c r="O12" i="4"/>
  <c r="P12" i="4" s="1"/>
</calcChain>
</file>

<file path=xl/sharedStrings.xml><?xml version="1.0" encoding="utf-8"?>
<sst xmlns="http://schemas.openxmlformats.org/spreadsheetml/2006/main" count="167" uniqueCount="75">
  <si>
    <t>Swagelok unions for the Mini maifold modification for RE4/1</t>
  </si>
  <si>
    <t>Ian</t>
  </si>
  <si>
    <t>40 Deg sectors</t>
  </si>
  <si>
    <t>sectors</t>
  </si>
  <si>
    <t>3/8 inch NPT to 8mm straight</t>
  </si>
  <si>
    <t>1/4 inch hose</t>
  </si>
  <si>
    <t>Reference</t>
  </si>
  <si>
    <t>Supply</t>
  </si>
  <si>
    <t>Return</t>
  </si>
  <si>
    <t>1 Sector</t>
  </si>
  <si>
    <t>9 Sectors</t>
  </si>
  <si>
    <t>B-PB4-TM8</t>
  </si>
  <si>
    <t>PB-4</t>
  </si>
  <si>
    <t>Both Endcaps</t>
  </si>
  <si>
    <t>S &amp; R</t>
  </si>
  <si>
    <t>Endcaps</t>
  </si>
  <si>
    <t>1 sector length of hose estimated at</t>
  </si>
  <si>
    <t>[m]</t>
  </si>
  <si>
    <t>Spares %</t>
  </si>
  <si>
    <t>19.1/2</t>
  </si>
  <si>
    <t xml:space="preserve">Plus the piping for the RE3/1 </t>
  </si>
  <si>
    <t>Average length for 1 hose</t>
  </si>
  <si>
    <t>B-PB4-PT4</t>
  </si>
  <si>
    <t>1/4 inch NPT conical to 1/4 inch barb</t>
  </si>
  <si>
    <t>B-8M0-1-6</t>
  </si>
  <si>
    <t>8mm straight to 1/4 inch barb</t>
  </si>
  <si>
    <t>Need to connect 3/8 inch NPT female to 1/4 inch barb</t>
  </si>
  <si>
    <t>Need to connect 1/4 inch NPT female to 1/4 inch barb</t>
  </si>
  <si>
    <t>Description</t>
  </si>
  <si>
    <t>Swagelok unions for the Mini-maifold modification for RE4/1</t>
  </si>
  <si>
    <t>Ian Crotty</t>
  </si>
  <si>
    <t>B-PB4-PM4</t>
  </si>
  <si>
    <t>mod IC</t>
  </si>
  <si>
    <t>RE-4/1 July</t>
  </si>
  <si>
    <t>1/4 inch NPT  to 1/4 inch barb</t>
  </si>
  <si>
    <t>Mini manifolds to chambers</t>
  </si>
  <si>
    <t>Return to Mini Manifold</t>
  </si>
  <si>
    <t>Return adaptor to M. Manifold</t>
  </si>
  <si>
    <t>Supply from Mini Manifold</t>
  </si>
  <si>
    <t>Chamber end</t>
  </si>
  <si>
    <t>M. Manifold</t>
  </si>
  <si>
    <t>13.06.2019</t>
  </si>
  <si>
    <t>345.6/2</t>
  </si>
  <si>
    <t>1/4 inch hose Red Supply</t>
  </si>
  <si>
    <t>1/4 inch hose Blue Return</t>
  </si>
  <si>
    <t>Function</t>
  </si>
  <si>
    <t>Including 20 % Spares</t>
  </si>
  <si>
    <t xml:space="preserve">Mod IC </t>
  </si>
  <si>
    <t>Cost</t>
  </si>
  <si>
    <t>[chf]</t>
  </si>
  <si>
    <t>Total Costs</t>
  </si>
  <si>
    <t>Total Cost</t>
  </si>
  <si>
    <t>Mod IC</t>
  </si>
  <si>
    <t>1 Sector RE3/1</t>
  </si>
  <si>
    <t>1 Sector RE4/1</t>
  </si>
  <si>
    <t>18 Sectors</t>
  </si>
  <si>
    <t>=</t>
  </si>
  <si>
    <t>Swagelok 8mm straight to 1/4 inch barb</t>
  </si>
  <si>
    <t>Swagelok 1/4 inch hose Black</t>
  </si>
  <si>
    <t>Swagelok &amp; Sagana Unions for RE3/1 and RE4/1 inter-connects</t>
  </si>
  <si>
    <t>41.35.06.008.5</t>
  </si>
  <si>
    <t>Sagana (CERN) Non bulkhead union 8mm</t>
  </si>
  <si>
    <t>Hose length</t>
  </si>
  <si>
    <t>Hose Length</t>
  </si>
  <si>
    <t>20 degree</t>
  </si>
  <si>
    <t>40 degree</t>
  </si>
  <si>
    <t>RE3/1 est. hose length</t>
  </si>
  <si>
    <t>RE4/1 est. hose length</t>
  </si>
  <si>
    <t>This quantity already ordered for 1 endcap</t>
  </si>
  <si>
    <t>EDH 7853279</t>
  </si>
  <si>
    <t xml:space="preserve">This order is converted into EDH 7874198 </t>
  </si>
  <si>
    <t>Modified IC</t>
  </si>
  <si>
    <t>RE3/1 18 Sectors</t>
  </si>
  <si>
    <t>RE4/1 9 Sectors</t>
  </si>
  <si>
    <t xml:space="preserve">This order is converted into EDH 7898015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</si>
</sst>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595959"/>
      <name val="Microsoft YaHei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5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1" fontId="0" fillId="0" borderId="0" xfId="0" applyNumberFormat="1"/>
    <xf numFmtId="1" fontId="0" fillId="0" borderId="1" xfId="0" applyNumberFormat="1" applyBorder="1"/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/>
    <xf numFmtId="0" fontId="3" fillId="0" borderId="0" xfId="0" applyFont="1"/>
    <xf numFmtId="0" fontId="1" fillId="0" borderId="0" xfId="0" applyFont="1"/>
    <xf numFmtId="0" fontId="0" fillId="0" borderId="0" xfId="0" applyFont="1" applyBorder="1" applyAlignment="1">
      <alignment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Fill="1" applyBorder="1"/>
    <xf numFmtId="16" fontId="0" fillId="0" borderId="0" xfId="0" applyNumberFormat="1"/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5" fontId="0" fillId="0" borderId="1" xfId="0" applyNumberFormat="1" applyBorder="1"/>
    <xf numFmtId="16" fontId="0" fillId="0" borderId="1" xfId="0" applyNumberForma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38</xdr:row>
      <xdr:rowOff>163627</xdr:rowOff>
    </xdr:from>
    <xdr:to>
      <xdr:col>13</xdr:col>
      <xdr:colOff>38100</xdr:colOff>
      <xdr:row>54</xdr:row>
      <xdr:rowOff>104776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224" t="21149" r="-134" b="36393"/>
        <a:stretch/>
      </xdr:blipFill>
      <xdr:spPr>
        <a:xfrm>
          <a:off x="714375" y="8488477"/>
          <a:ext cx="10086975" cy="2989149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22</xdr:row>
      <xdr:rowOff>28575</xdr:rowOff>
    </xdr:from>
    <xdr:to>
      <xdr:col>13</xdr:col>
      <xdr:colOff>190500</xdr:colOff>
      <xdr:row>39</xdr:row>
      <xdr:rowOff>57151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69" t="21242" r="628" b="34023"/>
        <a:stretch/>
      </xdr:blipFill>
      <xdr:spPr>
        <a:xfrm>
          <a:off x="733425" y="4457700"/>
          <a:ext cx="10220325" cy="3267076"/>
        </a:xfrm>
        <a:prstGeom prst="rect">
          <a:avLst/>
        </a:prstGeom>
      </xdr:spPr>
    </xdr:pic>
    <xdr:clientData/>
  </xdr:twoCellAnchor>
  <xdr:twoCellAnchor>
    <xdr:from>
      <xdr:col>3</xdr:col>
      <xdr:colOff>1181100</xdr:colOff>
      <xdr:row>28</xdr:row>
      <xdr:rowOff>104775</xdr:rowOff>
    </xdr:from>
    <xdr:to>
      <xdr:col>4</xdr:col>
      <xdr:colOff>76200</xdr:colOff>
      <xdr:row>30</xdr:row>
      <xdr:rowOff>19050</xdr:rowOff>
    </xdr:to>
    <xdr:sp macro="" textlink="">
      <xdr:nvSpPr>
        <xdr:cNvPr id="5" name="Oval 4"/>
        <xdr:cNvSpPr/>
      </xdr:nvSpPr>
      <xdr:spPr>
        <a:xfrm>
          <a:off x="3009900" y="6524625"/>
          <a:ext cx="1133475" cy="295275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1295400</xdr:colOff>
      <xdr:row>45</xdr:row>
      <xdr:rowOff>104775</xdr:rowOff>
    </xdr:from>
    <xdr:to>
      <xdr:col>4</xdr:col>
      <xdr:colOff>190500</xdr:colOff>
      <xdr:row>47</xdr:row>
      <xdr:rowOff>19050</xdr:rowOff>
    </xdr:to>
    <xdr:sp macro="" textlink="">
      <xdr:nvSpPr>
        <xdr:cNvPr id="6" name="Oval 5"/>
        <xdr:cNvSpPr/>
      </xdr:nvSpPr>
      <xdr:spPr>
        <a:xfrm>
          <a:off x="3124200" y="9763125"/>
          <a:ext cx="1133475" cy="295275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7</xdr:col>
      <xdr:colOff>28574</xdr:colOff>
      <xdr:row>33</xdr:row>
      <xdr:rowOff>85726</xdr:rowOff>
    </xdr:from>
    <xdr:to>
      <xdr:col>14</xdr:col>
      <xdr:colOff>838199</xdr:colOff>
      <xdr:row>41</xdr:row>
      <xdr:rowOff>9526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651" t="57246" r="23880" b="26409"/>
        <a:stretch/>
      </xdr:blipFill>
      <xdr:spPr>
        <a:xfrm>
          <a:off x="6476999" y="6610351"/>
          <a:ext cx="5857875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26"/>
  <sheetViews>
    <sheetView workbookViewId="0">
      <selection activeCell="B3" sqref="B3:R24"/>
    </sheetView>
  </sheetViews>
  <sheetFormatPr defaultRowHeight="15" x14ac:dyDescent="0.25"/>
  <cols>
    <col min="2" max="2" width="33.140625" customWidth="1"/>
    <col min="3" max="4" width="13" customWidth="1"/>
    <col min="5" max="5" width="8.7109375" customWidth="1"/>
    <col min="11" max="12" width="13" customWidth="1"/>
  </cols>
  <sheetData>
    <row r="3" spans="2:18" ht="23.25" x14ac:dyDescent="0.35">
      <c r="E3" s="8" t="s">
        <v>0</v>
      </c>
    </row>
    <row r="5" spans="2:18" x14ac:dyDescent="0.25">
      <c r="C5" s="12" t="s">
        <v>26</v>
      </c>
      <c r="D5" s="12"/>
      <c r="E5" s="12"/>
      <c r="F5" s="12"/>
      <c r="G5" s="12"/>
      <c r="J5" t="s">
        <v>1</v>
      </c>
      <c r="K5" s="1">
        <v>43559</v>
      </c>
      <c r="M5" s="36" t="s">
        <v>16</v>
      </c>
      <c r="N5" s="36"/>
      <c r="O5" s="36"/>
      <c r="P5" s="36"/>
      <c r="Q5" s="3">
        <v>19.100000000000001</v>
      </c>
      <c r="R5" s="3" t="s">
        <v>17</v>
      </c>
    </row>
    <row r="6" spans="2:18" x14ac:dyDescent="0.25">
      <c r="C6" s="12" t="s">
        <v>27</v>
      </c>
      <c r="D6" s="12"/>
      <c r="E6" s="12"/>
      <c r="F6" s="12"/>
      <c r="G6" s="12"/>
      <c r="M6" s="5" t="s">
        <v>2</v>
      </c>
    </row>
    <row r="7" spans="2:18" x14ac:dyDescent="0.25">
      <c r="D7" s="4"/>
      <c r="M7" s="3">
        <v>9</v>
      </c>
      <c r="N7" s="2" t="s">
        <v>3</v>
      </c>
    </row>
    <row r="8" spans="2:18" x14ac:dyDescent="0.25">
      <c r="M8" s="9">
        <v>2</v>
      </c>
      <c r="N8" s="10" t="s">
        <v>15</v>
      </c>
    </row>
    <row r="9" spans="2:18" x14ac:dyDescent="0.25">
      <c r="M9" s="36" t="s">
        <v>21</v>
      </c>
      <c r="N9" s="36"/>
      <c r="O9" s="36"/>
      <c r="P9" s="2" t="s">
        <v>19</v>
      </c>
      <c r="Q9" s="2" t="s">
        <v>17</v>
      </c>
    </row>
    <row r="11" spans="2:18" x14ac:dyDescent="0.25">
      <c r="C11" s="2" t="s">
        <v>6</v>
      </c>
      <c r="E11" s="35" t="s">
        <v>9</v>
      </c>
      <c r="F11" s="36"/>
      <c r="H11" s="35" t="s">
        <v>10</v>
      </c>
      <c r="I11" s="35"/>
      <c r="K11" s="2" t="s">
        <v>13</v>
      </c>
      <c r="L11" s="2" t="s">
        <v>18</v>
      </c>
    </row>
    <row r="13" spans="2:18" x14ac:dyDescent="0.25">
      <c r="E13" s="2" t="s">
        <v>7</v>
      </c>
      <c r="F13" s="2" t="s">
        <v>8</v>
      </c>
      <c r="H13" s="2" t="s">
        <v>7</v>
      </c>
      <c r="I13" s="2" t="s">
        <v>8</v>
      </c>
      <c r="K13" s="2" t="s">
        <v>14</v>
      </c>
      <c r="L13" s="7">
        <v>20</v>
      </c>
    </row>
    <row r="15" spans="2:18" x14ac:dyDescent="0.25">
      <c r="B15" s="2" t="s">
        <v>4</v>
      </c>
      <c r="C15" s="2" t="s">
        <v>24</v>
      </c>
      <c r="D15" s="4"/>
      <c r="E15" s="2"/>
      <c r="F15" s="2">
        <v>1</v>
      </c>
      <c r="H15" s="2"/>
      <c r="I15" s="2">
        <f>F15*M7</f>
        <v>9</v>
      </c>
      <c r="K15" s="2">
        <f>(H15+I15)*2</f>
        <v>18</v>
      </c>
      <c r="L15" s="7">
        <f>K15+(K15*L13%)</f>
        <v>21.6</v>
      </c>
    </row>
    <row r="16" spans="2:18" x14ac:dyDescent="0.25">
      <c r="K16" s="2"/>
      <c r="L16" s="6"/>
    </row>
    <row r="17" spans="2:13" x14ac:dyDescent="0.25">
      <c r="B17" s="2" t="s">
        <v>25</v>
      </c>
      <c r="C17" s="2" t="s">
        <v>11</v>
      </c>
      <c r="D17" s="4"/>
      <c r="E17" s="2"/>
      <c r="F17" s="2">
        <v>1</v>
      </c>
      <c r="H17" s="2"/>
      <c r="I17" s="2">
        <f>F17*M7</f>
        <v>9</v>
      </c>
      <c r="K17" s="2">
        <f t="shared" ref="K17:K19" si="0">(H17+I17)*2</f>
        <v>18</v>
      </c>
      <c r="L17" s="7">
        <f t="shared" ref="L17:L21" si="1">K17+(K17*L15%)</f>
        <v>21.888000000000002</v>
      </c>
    </row>
    <row r="18" spans="2:13" x14ac:dyDescent="0.25">
      <c r="K18" s="2"/>
      <c r="L18" s="6"/>
    </row>
    <row r="19" spans="2:13" x14ac:dyDescent="0.25">
      <c r="B19" s="2" t="s">
        <v>23</v>
      </c>
      <c r="C19" s="2" t="s">
        <v>22</v>
      </c>
      <c r="D19" s="4"/>
      <c r="E19" s="2">
        <v>1</v>
      </c>
      <c r="F19" s="2"/>
      <c r="H19" s="2">
        <f>E19*M7</f>
        <v>9</v>
      </c>
      <c r="I19" s="2"/>
      <c r="K19" s="2">
        <f t="shared" si="0"/>
        <v>18</v>
      </c>
      <c r="L19" s="7">
        <f t="shared" si="1"/>
        <v>21.93984</v>
      </c>
    </row>
    <row r="20" spans="2:13" x14ac:dyDescent="0.25">
      <c r="K20" s="2"/>
      <c r="L20" s="6"/>
    </row>
    <row r="21" spans="2:13" x14ac:dyDescent="0.25">
      <c r="B21" s="2" t="s">
        <v>5</v>
      </c>
      <c r="C21" s="2" t="s">
        <v>12</v>
      </c>
      <c r="D21" s="4"/>
      <c r="E21" s="2">
        <v>1</v>
      </c>
      <c r="F21" s="2">
        <v>1</v>
      </c>
      <c r="H21" s="2">
        <f>E21*M7</f>
        <v>9</v>
      </c>
      <c r="I21" s="2">
        <f>F21*M7</f>
        <v>9</v>
      </c>
      <c r="K21" s="2">
        <f>(H21+I21)*2*19.2/2</f>
        <v>345.59999999999997</v>
      </c>
      <c r="L21" s="7">
        <f t="shared" si="1"/>
        <v>421.42408703999996</v>
      </c>
      <c r="M21" s="2" t="s">
        <v>17</v>
      </c>
    </row>
    <row r="24" spans="2:13" x14ac:dyDescent="0.25">
      <c r="E24" s="37" t="s">
        <v>20</v>
      </c>
      <c r="F24" s="37"/>
      <c r="G24" s="37"/>
      <c r="L24" s="2">
        <v>500</v>
      </c>
      <c r="M24" s="2" t="s">
        <v>17</v>
      </c>
    </row>
    <row r="26" spans="2:13" ht="17.25" x14ac:dyDescent="0.3">
      <c r="B26" s="11"/>
    </row>
  </sheetData>
  <mergeCells count="5">
    <mergeCell ref="E11:F11"/>
    <mergeCell ref="H11:I11"/>
    <mergeCell ref="M5:P5"/>
    <mergeCell ref="E24:G24"/>
    <mergeCell ref="M9:O9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7"/>
  <sheetViews>
    <sheetView workbookViewId="0">
      <selection activeCell="B33" sqref="B33"/>
    </sheetView>
  </sheetViews>
  <sheetFormatPr defaultRowHeight="15" x14ac:dyDescent="0.25"/>
  <cols>
    <col min="1" max="1" width="33.140625" customWidth="1"/>
    <col min="2" max="3" width="11.5703125" customWidth="1"/>
    <col min="4" max="4" width="28.28515625" customWidth="1"/>
    <col min="5" max="7" width="13.140625" customWidth="1"/>
    <col min="8" max="8" width="13" customWidth="1"/>
    <col min="10" max="10" width="11.42578125" customWidth="1"/>
  </cols>
  <sheetData>
    <row r="4" spans="1:14" ht="23.25" x14ac:dyDescent="0.35">
      <c r="A4" s="8" t="s">
        <v>29</v>
      </c>
    </row>
    <row r="6" spans="1:14" x14ac:dyDescent="0.25">
      <c r="A6" s="12" t="s">
        <v>26</v>
      </c>
      <c r="I6" s="4"/>
      <c r="J6" s="4"/>
      <c r="K6" s="4"/>
      <c r="L6" s="4"/>
      <c r="M6" s="4"/>
      <c r="N6" s="4"/>
    </row>
    <row r="7" spans="1:14" x14ac:dyDescent="0.25">
      <c r="A7" s="12" t="s">
        <v>27</v>
      </c>
      <c r="E7" t="s">
        <v>30</v>
      </c>
      <c r="H7" s="1">
        <v>43560</v>
      </c>
      <c r="I7" s="4"/>
      <c r="J7" s="4"/>
      <c r="K7" s="4"/>
      <c r="L7" s="4"/>
      <c r="M7" s="4"/>
    </row>
    <row r="8" spans="1:14" x14ac:dyDescent="0.25">
      <c r="E8" t="s">
        <v>32</v>
      </c>
      <c r="H8" s="18" t="s">
        <v>41</v>
      </c>
      <c r="I8" s="4"/>
      <c r="J8" s="4"/>
      <c r="K8" s="4"/>
      <c r="L8" s="4"/>
      <c r="M8" s="4"/>
    </row>
    <row r="9" spans="1:14" x14ac:dyDescent="0.25">
      <c r="E9" t="s">
        <v>47</v>
      </c>
      <c r="H9" s="1">
        <v>43640</v>
      </c>
      <c r="I9" s="4"/>
      <c r="J9" s="4"/>
      <c r="K9" s="4"/>
      <c r="L9" s="4"/>
      <c r="M9" s="4"/>
    </row>
    <row r="10" spans="1:14" x14ac:dyDescent="0.25">
      <c r="I10" s="4"/>
      <c r="J10" s="4"/>
      <c r="K10" s="4"/>
      <c r="L10" s="4"/>
      <c r="M10" s="4"/>
    </row>
    <row r="12" spans="1:14" x14ac:dyDescent="0.25">
      <c r="A12" s="2" t="s">
        <v>28</v>
      </c>
      <c r="B12" s="2" t="s">
        <v>6</v>
      </c>
      <c r="C12" s="2" t="s">
        <v>48</v>
      </c>
      <c r="D12" s="3" t="s">
        <v>45</v>
      </c>
      <c r="E12" s="2" t="s">
        <v>13</v>
      </c>
      <c r="F12" s="2"/>
      <c r="G12" s="17" t="s">
        <v>33</v>
      </c>
      <c r="H12" s="38" t="s">
        <v>46</v>
      </c>
      <c r="J12" s="2" t="s">
        <v>50</v>
      </c>
    </row>
    <row r="13" spans="1:14" x14ac:dyDescent="0.25">
      <c r="C13" t="s">
        <v>49</v>
      </c>
      <c r="E13" t="s">
        <v>40</v>
      </c>
      <c r="G13" s="2" t="s">
        <v>39</v>
      </c>
      <c r="H13" s="39"/>
      <c r="J13" s="2" t="s">
        <v>49</v>
      </c>
    </row>
    <row r="14" spans="1:14" x14ac:dyDescent="0.25">
      <c r="E14" s="3" t="s">
        <v>14</v>
      </c>
      <c r="F14" s="3"/>
      <c r="G14" s="3"/>
      <c r="H14" s="15">
        <v>20</v>
      </c>
      <c r="I14" s="14"/>
    </row>
    <row r="15" spans="1:14" x14ac:dyDescent="0.25">
      <c r="E15" s="14"/>
      <c r="F15" s="14"/>
      <c r="G15" s="14"/>
      <c r="H15" s="16"/>
      <c r="I15" s="14"/>
    </row>
    <row r="16" spans="1:14" x14ac:dyDescent="0.25">
      <c r="A16" s="2" t="s">
        <v>4</v>
      </c>
      <c r="B16" s="2" t="s">
        <v>24</v>
      </c>
      <c r="C16" s="3">
        <v>5.94</v>
      </c>
      <c r="D16" s="2" t="s">
        <v>36</v>
      </c>
      <c r="E16" s="3">
        <v>18</v>
      </c>
      <c r="F16" s="3"/>
      <c r="G16" s="3"/>
      <c r="H16" s="15">
        <v>21.6</v>
      </c>
      <c r="I16" s="14"/>
      <c r="J16" s="22">
        <f>C16*H16</f>
        <v>128.30400000000003</v>
      </c>
    </row>
    <row r="17" spans="1:10" x14ac:dyDescent="0.25">
      <c r="C17" s="14"/>
      <c r="E17" s="14"/>
      <c r="F17" s="14"/>
      <c r="G17" s="14"/>
      <c r="H17" s="16"/>
      <c r="I17" s="14"/>
      <c r="J17" s="21"/>
    </row>
    <row r="18" spans="1:10" x14ac:dyDescent="0.25">
      <c r="A18" s="2" t="s">
        <v>25</v>
      </c>
      <c r="B18" s="2" t="s">
        <v>11</v>
      </c>
      <c r="C18" s="3">
        <v>7.85</v>
      </c>
      <c r="D18" s="2" t="s">
        <v>37</v>
      </c>
      <c r="E18" s="3">
        <v>18</v>
      </c>
      <c r="F18" s="3"/>
      <c r="G18" s="3">
        <v>36</v>
      </c>
      <c r="H18" s="15">
        <f>(E18+G18)*1.2</f>
        <v>64.8</v>
      </c>
      <c r="I18" s="14"/>
      <c r="J18" s="22">
        <f t="shared" ref="J18:J24" si="0">C18*H18</f>
        <v>508.67999999999995</v>
      </c>
    </row>
    <row r="19" spans="1:10" x14ac:dyDescent="0.25">
      <c r="C19" s="14"/>
      <c r="E19" s="14"/>
      <c r="F19" s="14"/>
      <c r="G19" s="14"/>
      <c r="H19" s="16"/>
      <c r="I19" s="14"/>
      <c r="J19" s="21"/>
    </row>
    <row r="20" spans="1:10" x14ac:dyDescent="0.25">
      <c r="A20" s="2" t="s">
        <v>34</v>
      </c>
      <c r="B20" s="2" t="s">
        <v>31</v>
      </c>
      <c r="C20" s="3">
        <v>6.6</v>
      </c>
      <c r="D20" s="2" t="s">
        <v>38</v>
      </c>
      <c r="E20" s="3">
        <v>18</v>
      </c>
      <c r="F20" s="3"/>
      <c r="G20" s="3"/>
      <c r="H20" s="15">
        <v>21.93984</v>
      </c>
      <c r="I20" s="14"/>
      <c r="J20" s="22">
        <f>C20*H20</f>
        <v>144.802944</v>
      </c>
    </row>
    <row r="21" spans="1:10" x14ac:dyDescent="0.25">
      <c r="C21" s="14"/>
      <c r="E21" s="14"/>
      <c r="F21" s="14"/>
      <c r="G21" s="14"/>
      <c r="H21" s="16"/>
      <c r="I21" s="14"/>
      <c r="J21" s="21"/>
    </row>
    <row r="22" spans="1:10" x14ac:dyDescent="0.25">
      <c r="A22" s="2" t="s">
        <v>43</v>
      </c>
      <c r="B22" s="2" t="s">
        <v>12</v>
      </c>
      <c r="C22" s="3">
        <v>9.17</v>
      </c>
      <c r="D22" s="2" t="s">
        <v>35</v>
      </c>
      <c r="E22" s="3" t="s">
        <v>42</v>
      </c>
      <c r="F22" s="3">
        <v>173</v>
      </c>
      <c r="G22" s="3"/>
      <c r="H22" s="15">
        <f>(F22)*1.2</f>
        <v>207.6</v>
      </c>
      <c r="I22" s="3" t="s">
        <v>17</v>
      </c>
      <c r="J22" s="22">
        <f>C22*H22</f>
        <v>1903.692</v>
      </c>
    </row>
    <row r="23" spans="1:10" x14ac:dyDescent="0.25">
      <c r="C23" s="14"/>
      <c r="E23" s="14"/>
      <c r="F23" s="14"/>
      <c r="G23" s="14"/>
      <c r="H23" s="16"/>
      <c r="I23" s="14"/>
      <c r="J23" s="21"/>
    </row>
    <row r="24" spans="1:10" x14ac:dyDescent="0.25">
      <c r="A24" s="2" t="s">
        <v>44</v>
      </c>
      <c r="B24" s="2" t="s">
        <v>12</v>
      </c>
      <c r="C24" s="3">
        <v>9.17</v>
      </c>
      <c r="D24" s="2" t="s">
        <v>35</v>
      </c>
      <c r="E24" s="3" t="s">
        <v>42</v>
      </c>
      <c r="F24" s="3">
        <v>173</v>
      </c>
      <c r="G24" s="3"/>
      <c r="H24" s="15">
        <f>(F24)*1.2</f>
        <v>207.6</v>
      </c>
      <c r="I24" s="3" t="s">
        <v>17</v>
      </c>
      <c r="J24" s="22">
        <f t="shared" si="0"/>
        <v>1903.692</v>
      </c>
    </row>
    <row r="25" spans="1:10" ht="15" customHeight="1" x14ac:dyDescent="0.25">
      <c r="D25" s="13"/>
      <c r="E25" s="14"/>
      <c r="F25" s="14"/>
      <c r="G25" s="14"/>
      <c r="H25" s="19"/>
      <c r="I25" s="20"/>
    </row>
    <row r="27" spans="1:10" x14ac:dyDescent="0.25">
      <c r="F27" s="2" t="s">
        <v>51</v>
      </c>
      <c r="J27" s="22">
        <f>SUM(J16:J24)</f>
        <v>4589.1709439999995</v>
      </c>
    </row>
  </sheetData>
  <mergeCells count="1">
    <mergeCell ref="H12:H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6:N29"/>
  <sheetViews>
    <sheetView workbookViewId="0">
      <selection activeCell="E38" sqref="E38"/>
    </sheetView>
  </sheetViews>
  <sheetFormatPr defaultRowHeight="15" x14ac:dyDescent="0.25"/>
  <cols>
    <col min="4" max="4" width="27.5703125" customWidth="1"/>
    <col min="5" max="5" width="12" customWidth="1"/>
    <col min="7" max="7" width="30.140625" customWidth="1"/>
    <col min="11" max="11" width="12" customWidth="1"/>
    <col min="13" max="13" width="11.140625" customWidth="1"/>
  </cols>
  <sheetData>
    <row r="6" spans="4:13" ht="23.25" x14ac:dyDescent="0.35">
      <c r="D6" s="8" t="s">
        <v>29</v>
      </c>
    </row>
    <row r="8" spans="4:13" x14ac:dyDescent="0.25">
      <c r="D8" s="12"/>
      <c r="L8" s="4"/>
      <c r="M8" s="4"/>
    </row>
    <row r="9" spans="4:13" x14ac:dyDescent="0.25">
      <c r="D9" s="12"/>
      <c r="H9" t="s">
        <v>30</v>
      </c>
      <c r="K9" s="25">
        <v>43560</v>
      </c>
      <c r="L9" s="4"/>
      <c r="M9" s="4"/>
    </row>
    <row r="10" spans="4:13" x14ac:dyDescent="0.25">
      <c r="H10" t="s">
        <v>52</v>
      </c>
      <c r="K10" s="26" t="s">
        <v>41</v>
      </c>
      <c r="L10" s="4"/>
      <c r="M10" s="4"/>
    </row>
    <row r="11" spans="4:13" x14ac:dyDescent="0.25">
      <c r="H11" t="s">
        <v>47</v>
      </c>
      <c r="K11" s="25">
        <v>43640</v>
      </c>
      <c r="L11" s="4"/>
      <c r="M11" s="4"/>
    </row>
    <row r="12" spans="4:13" x14ac:dyDescent="0.25">
      <c r="L12" s="4"/>
      <c r="M12" s="4"/>
    </row>
    <row r="14" spans="4:13" x14ac:dyDescent="0.25">
      <c r="D14" s="2" t="s">
        <v>28</v>
      </c>
      <c r="E14" s="2" t="s">
        <v>6</v>
      </c>
      <c r="F14" s="2" t="s">
        <v>48</v>
      </c>
      <c r="G14" s="3" t="s">
        <v>45</v>
      </c>
      <c r="H14" s="2" t="s">
        <v>13</v>
      </c>
      <c r="I14" s="2"/>
      <c r="J14" s="17" t="s">
        <v>33</v>
      </c>
      <c r="K14" s="38" t="s">
        <v>46</v>
      </c>
      <c r="M14" s="3" t="s">
        <v>50</v>
      </c>
    </row>
    <row r="15" spans="4:13" x14ac:dyDescent="0.25">
      <c r="F15" t="s">
        <v>49</v>
      </c>
      <c r="H15" t="s">
        <v>40</v>
      </c>
      <c r="J15" s="2" t="s">
        <v>39</v>
      </c>
      <c r="K15" s="39"/>
      <c r="M15" s="3" t="s">
        <v>49</v>
      </c>
    </row>
    <row r="16" spans="4:13" x14ac:dyDescent="0.25">
      <c r="H16" s="3" t="s">
        <v>14</v>
      </c>
      <c r="I16" s="3"/>
      <c r="J16" s="3"/>
      <c r="K16" s="15">
        <v>20</v>
      </c>
      <c r="L16" s="14"/>
      <c r="M16" s="14"/>
    </row>
    <row r="17" spans="4:14" x14ac:dyDescent="0.25">
      <c r="H17" s="14"/>
      <c r="I17" s="14"/>
      <c r="J17" s="14"/>
      <c r="K17" s="16"/>
      <c r="L17" s="14"/>
      <c r="M17" s="14"/>
    </row>
    <row r="18" spans="4:14" x14ac:dyDescent="0.25">
      <c r="D18" s="2" t="s">
        <v>4</v>
      </c>
      <c r="E18" s="2" t="s">
        <v>24</v>
      </c>
      <c r="F18" s="3">
        <v>5.94</v>
      </c>
      <c r="G18" s="2" t="s">
        <v>36</v>
      </c>
      <c r="H18" s="3">
        <v>18</v>
      </c>
      <c r="I18" s="3"/>
      <c r="J18" s="3"/>
      <c r="K18" s="15">
        <v>21.6</v>
      </c>
      <c r="L18" s="14"/>
      <c r="M18" s="23">
        <f>F18*K18</f>
        <v>128.30400000000003</v>
      </c>
    </row>
    <row r="19" spans="4:14" x14ac:dyDescent="0.25">
      <c r="F19" s="14"/>
      <c r="H19" s="14"/>
      <c r="I19" s="14"/>
      <c r="J19" s="14"/>
      <c r="K19" s="16"/>
      <c r="L19" s="14"/>
      <c r="M19" s="24"/>
    </row>
    <row r="20" spans="4:14" x14ac:dyDescent="0.25">
      <c r="D20" s="2" t="s">
        <v>25</v>
      </c>
      <c r="E20" s="2" t="s">
        <v>11</v>
      </c>
      <c r="F20" s="3">
        <v>7.85</v>
      </c>
      <c r="G20" s="2" t="s">
        <v>37</v>
      </c>
      <c r="H20" s="3">
        <v>18</v>
      </c>
      <c r="I20" s="3"/>
      <c r="J20" s="3">
        <v>36</v>
      </c>
      <c r="K20" s="15">
        <f>(H20+J20)*1.2</f>
        <v>64.8</v>
      </c>
      <c r="L20" s="14"/>
      <c r="M20" s="23">
        <f t="shared" ref="M20:M26" si="0">F20*K20</f>
        <v>508.67999999999995</v>
      </c>
    </row>
    <row r="21" spans="4:14" x14ac:dyDescent="0.25">
      <c r="F21" s="14"/>
      <c r="H21" s="14"/>
      <c r="I21" s="14"/>
      <c r="J21" s="14"/>
      <c r="K21" s="16"/>
      <c r="L21" s="14"/>
      <c r="M21" s="24"/>
    </row>
    <row r="22" spans="4:14" x14ac:dyDescent="0.25">
      <c r="D22" s="2" t="s">
        <v>34</v>
      </c>
      <c r="E22" s="2" t="s">
        <v>31</v>
      </c>
      <c r="F22" s="3">
        <v>6.6</v>
      </c>
      <c r="G22" s="2" t="s">
        <v>38</v>
      </c>
      <c r="H22" s="3">
        <v>18</v>
      </c>
      <c r="I22" s="3"/>
      <c r="J22" s="3"/>
      <c r="K22" s="15">
        <v>21.93984</v>
      </c>
      <c r="L22" s="14"/>
      <c r="M22" s="23">
        <f>F22*K22</f>
        <v>144.802944</v>
      </c>
    </row>
    <row r="23" spans="4:14" x14ac:dyDescent="0.25">
      <c r="F23" s="14"/>
      <c r="H23" s="14"/>
      <c r="I23" s="14"/>
      <c r="J23" s="14"/>
      <c r="K23" s="16"/>
      <c r="L23" s="14"/>
      <c r="M23" s="24"/>
    </row>
    <row r="24" spans="4:14" x14ac:dyDescent="0.25">
      <c r="D24" s="2" t="s">
        <v>43</v>
      </c>
      <c r="E24" s="2" t="s">
        <v>12</v>
      </c>
      <c r="F24" s="3">
        <v>9.17</v>
      </c>
      <c r="G24" s="2" t="s">
        <v>35</v>
      </c>
      <c r="H24" s="3" t="s">
        <v>42</v>
      </c>
      <c r="I24" s="3">
        <v>173</v>
      </c>
      <c r="J24" s="3"/>
      <c r="K24" s="15">
        <f>(I24)*1.2</f>
        <v>207.6</v>
      </c>
      <c r="L24" s="3" t="s">
        <v>17</v>
      </c>
      <c r="M24" s="23">
        <f>F24*K24</f>
        <v>1903.692</v>
      </c>
      <c r="N24" s="3" t="s">
        <v>17</v>
      </c>
    </row>
    <row r="25" spans="4:14" x14ac:dyDescent="0.25">
      <c r="F25" s="14"/>
      <c r="H25" s="14"/>
      <c r="I25" s="14"/>
      <c r="J25" s="14"/>
      <c r="K25" s="16"/>
      <c r="L25" s="14"/>
      <c r="M25" s="24"/>
      <c r="N25" s="14"/>
    </row>
    <row r="26" spans="4:14" x14ac:dyDescent="0.25">
      <c r="D26" s="2" t="s">
        <v>44</v>
      </c>
      <c r="E26" s="2" t="s">
        <v>12</v>
      </c>
      <c r="F26" s="3">
        <v>9.17</v>
      </c>
      <c r="G26" s="2" t="s">
        <v>35</v>
      </c>
      <c r="H26" s="3" t="s">
        <v>42</v>
      </c>
      <c r="I26" s="3">
        <v>173</v>
      </c>
      <c r="J26" s="3"/>
      <c r="K26" s="15">
        <f>(I26)*1.2</f>
        <v>207.6</v>
      </c>
      <c r="L26" s="3" t="s">
        <v>17</v>
      </c>
      <c r="M26" s="23">
        <f t="shared" si="0"/>
        <v>1903.692</v>
      </c>
      <c r="N26" s="3" t="s">
        <v>17</v>
      </c>
    </row>
    <row r="27" spans="4:14" x14ac:dyDescent="0.25">
      <c r="G27" s="13"/>
      <c r="H27" s="14"/>
      <c r="I27" s="14"/>
      <c r="J27" s="14"/>
      <c r="K27" s="19"/>
      <c r="L27" s="20"/>
      <c r="M27" s="14"/>
    </row>
    <row r="28" spans="4:14" x14ac:dyDescent="0.25">
      <c r="M28" s="14"/>
    </row>
    <row r="29" spans="4:14" x14ac:dyDescent="0.25">
      <c r="I29" s="2" t="s">
        <v>51</v>
      </c>
      <c r="M29" s="23">
        <f>SUM(M18:M26)</f>
        <v>4589.1709439999995</v>
      </c>
    </row>
  </sheetData>
  <mergeCells count="1">
    <mergeCell ref="K14:K15"/>
  </mergeCells>
  <pageMargins left="0.25" right="0.25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AC22"/>
  <sheetViews>
    <sheetView tabSelected="1" workbookViewId="0">
      <selection activeCell="E6" sqref="E6"/>
    </sheetView>
  </sheetViews>
  <sheetFormatPr defaultRowHeight="15" x14ac:dyDescent="0.25"/>
  <cols>
    <col min="4" max="4" width="37" customWidth="1"/>
    <col min="5" max="5" width="14" customWidth="1"/>
    <col min="8" max="8" width="12.42578125" customWidth="1"/>
    <col min="9" max="9" width="14.85546875" customWidth="1"/>
    <col min="10" max="10" width="9.42578125" customWidth="1"/>
    <col min="11" max="11" width="8.28515625" customWidth="1"/>
    <col min="12" max="12" width="7.7109375" customWidth="1"/>
    <col min="13" max="13" width="12" customWidth="1"/>
    <col min="14" max="14" width="11" customWidth="1"/>
    <col min="15" max="15" width="13.42578125" customWidth="1"/>
  </cols>
  <sheetData>
    <row r="2" spans="4:29" ht="23.25" x14ac:dyDescent="0.35">
      <c r="G2" s="8" t="s">
        <v>59</v>
      </c>
    </row>
    <row r="3" spans="4:29" ht="23.25" x14ac:dyDescent="0.35">
      <c r="G3" s="8"/>
    </row>
    <row r="4" spans="4:29" x14ac:dyDescent="0.25">
      <c r="M4" t="s">
        <v>30</v>
      </c>
    </row>
    <row r="5" spans="4:29" x14ac:dyDescent="0.25">
      <c r="E5" s="44" t="s">
        <v>70</v>
      </c>
      <c r="F5" s="12"/>
      <c r="G5" s="12"/>
      <c r="H5" s="12"/>
      <c r="I5" s="12"/>
      <c r="J5" s="12"/>
      <c r="K5" s="12"/>
      <c r="L5" s="12"/>
      <c r="N5" s="1">
        <v>43683</v>
      </c>
      <c r="X5" s="40"/>
      <c r="Y5" s="40"/>
      <c r="Z5" s="40"/>
      <c r="AA5" s="40"/>
      <c r="AB5" s="20"/>
      <c r="AC5" s="20"/>
    </row>
    <row r="6" spans="4:29" x14ac:dyDescent="0.25">
      <c r="E6" s="44" t="s">
        <v>74</v>
      </c>
      <c r="M6" t="s">
        <v>71</v>
      </c>
      <c r="N6" s="1">
        <v>43697</v>
      </c>
      <c r="X6" s="20"/>
      <c r="Y6" s="4"/>
      <c r="Z6" s="4"/>
      <c r="AA6" s="4"/>
      <c r="AB6" s="4"/>
      <c r="AC6" s="4"/>
    </row>
    <row r="8" spans="4:29" ht="17.25" customHeight="1" x14ac:dyDescent="0.25">
      <c r="E8" s="2" t="s">
        <v>6</v>
      </c>
      <c r="G8" s="35" t="s">
        <v>53</v>
      </c>
      <c r="H8" s="35"/>
      <c r="I8" s="27" t="s">
        <v>55</v>
      </c>
      <c r="J8" s="35" t="s">
        <v>62</v>
      </c>
      <c r="K8" s="35" t="s">
        <v>54</v>
      </c>
      <c r="L8" s="35"/>
      <c r="M8" s="28" t="s">
        <v>10</v>
      </c>
      <c r="N8" s="35" t="s">
        <v>63</v>
      </c>
      <c r="O8" s="31" t="s">
        <v>13</v>
      </c>
      <c r="P8" s="31" t="s">
        <v>18</v>
      </c>
    </row>
    <row r="9" spans="4:29" x14ac:dyDescent="0.25">
      <c r="G9" s="14"/>
      <c r="H9" s="14"/>
      <c r="I9" s="3" t="s">
        <v>64</v>
      </c>
      <c r="J9" s="41"/>
      <c r="K9" s="32"/>
      <c r="L9" s="32"/>
      <c r="M9" s="3" t="s">
        <v>65</v>
      </c>
      <c r="N9" s="41"/>
      <c r="O9" s="32"/>
      <c r="P9" s="32"/>
    </row>
    <row r="10" spans="4:29" x14ac:dyDescent="0.25">
      <c r="G10" s="3" t="s">
        <v>7</v>
      </c>
      <c r="H10" s="3" t="s">
        <v>8</v>
      </c>
      <c r="I10" s="33"/>
      <c r="J10" s="3" t="s">
        <v>17</v>
      </c>
      <c r="K10" s="31" t="s">
        <v>7</v>
      </c>
      <c r="L10" s="31" t="s">
        <v>8</v>
      </c>
      <c r="M10" s="32"/>
      <c r="N10" s="34" t="s">
        <v>17</v>
      </c>
      <c r="O10" s="3" t="s">
        <v>14</v>
      </c>
      <c r="P10" s="15">
        <v>20</v>
      </c>
    </row>
    <row r="12" spans="4:29" ht="15" customHeight="1" x14ac:dyDescent="0.25">
      <c r="D12" s="2" t="s">
        <v>61</v>
      </c>
      <c r="E12" s="2" t="s">
        <v>60</v>
      </c>
      <c r="F12" s="4"/>
      <c r="G12" s="3">
        <v>1</v>
      </c>
      <c r="H12" s="3">
        <v>0</v>
      </c>
      <c r="I12" s="3">
        <f t="shared" ref="I12" si="0">(G12+H12)*18</f>
        <v>18</v>
      </c>
      <c r="J12" s="3"/>
      <c r="K12" s="3">
        <v>1</v>
      </c>
      <c r="L12" s="3">
        <v>1</v>
      </c>
      <c r="M12" s="3">
        <f>(K12+L12)*9</f>
        <v>18</v>
      </c>
      <c r="N12" s="3"/>
      <c r="O12" s="3">
        <f>(M12+I12)*2</f>
        <v>72</v>
      </c>
      <c r="P12" s="15">
        <f>O12+(O12*$P$10%)</f>
        <v>86.4</v>
      </c>
    </row>
    <row r="13" spans="4:29" x14ac:dyDescent="0.25">
      <c r="G13" s="14"/>
      <c r="H13" s="14"/>
      <c r="I13" s="3"/>
      <c r="J13" s="20"/>
      <c r="K13" s="14"/>
      <c r="L13" s="14"/>
      <c r="M13" s="3"/>
      <c r="N13" s="14"/>
      <c r="O13" s="3"/>
      <c r="P13" s="15"/>
    </row>
    <row r="14" spans="4:29" x14ac:dyDescent="0.25">
      <c r="D14" s="2" t="s">
        <v>57</v>
      </c>
      <c r="E14" s="2" t="s">
        <v>11</v>
      </c>
      <c r="F14" s="4"/>
      <c r="G14" s="3">
        <v>2</v>
      </c>
      <c r="H14" s="3">
        <v>2</v>
      </c>
      <c r="I14" s="3">
        <f>(G14+H14)*18</f>
        <v>72</v>
      </c>
      <c r="J14" s="3"/>
      <c r="K14" s="3">
        <v>2</v>
      </c>
      <c r="L14" s="3">
        <v>2</v>
      </c>
      <c r="M14" s="42">
        <f>(K14+L14)*9</f>
        <v>36</v>
      </c>
      <c r="N14" s="3"/>
      <c r="O14" s="3">
        <f>((M14+I14)*2)-M14</f>
        <v>180</v>
      </c>
      <c r="P14" s="15">
        <f>O14+(O14*$P$10%)</f>
        <v>216</v>
      </c>
    </row>
    <row r="15" spans="4:29" x14ac:dyDescent="0.25">
      <c r="G15" s="14"/>
      <c r="H15" s="14"/>
      <c r="I15" s="3"/>
      <c r="J15" s="20"/>
      <c r="K15" s="14"/>
      <c r="L15" s="14"/>
      <c r="M15" s="3"/>
      <c r="N15" s="14"/>
      <c r="O15" s="3"/>
      <c r="P15" s="15"/>
    </row>
    <row r="16" spans="4:29" x14ac:dyDescent="0.25">
      <c r="D16" s="2" t="s">
        <v>58</v>
      </c>
      <c r="E16" s="2" t="s">
        <v>12</v>
      </c>
      <c r="F16" s="4"/>
      <c r="G16" s="3">
        <v>1</v>
      </c>
      <c r="H16" s="3">
        <v>1</v>
      </c>
      <c r="I16" s="3">
        <f t="shared" ref="I16" si="1">(G16+H16)*18</f>
        <v>36</v>
      </c>
      <c r="J16" s="3">
        <f>K19</f>
        <v>1</v>
      </c>
      <c r="K16" s="3">
        <v>1</v>
      </c>
      <c r="L16" s="3">
        <v>0</v>
      </c>
      <c r="M16" s="3">
        <f>(K16+L16)*9</f>
        <v>9</v>
      </c>
      <c r="N16" s="3">
        <f>K20</f>
        <v>2</v>
      </c>
      <c r="O16" s="3">
        <f>((I16*J16)+(M16*N16))*2</f>
        <v>108</v>
      </c>
      <c r="P16" s="15">
        <f>O16+(O16*$P$10%)</f>
        <v>129.6</v>
      </c>
      <c r="Q16" s="3" t="s">
        <v>17</v>
      </c>
    </row>
    <row r="17" spans="7:17" x14ac:dyDescent="0.25">
      <c r="P17" s="29"/>
    </row>
    <row r="18" spans="7:17" x14ac:dyDescent="0.25">
      <c r="P18" s="29"/>
    </row>
    <row r="19" spans="7:17" x14ac:dyDescent="0.25">
      <c r="G19" s="2" t="s">
        <v>66</v>
      </c>
      <c r="H19" s="2"/>
      <c r="I19" s="3" t="s">
        <v>56</v>
      </c>
      <c r="J19" s="3"/>
      <c r="K19" s="3">
        <v>1</v>
      </c>
      <c r="L19" s="3" t="s">
        <v>17</v>
      </c>
      <c r="N19" s="43">
        <v>36</v>
      </c>
      <c r="P19" s="29"/>
      <c r="Q19" s="4"/>
    </row>
    <row r="20" spans="7:17" x14ac:dyDescent="0.25">
      <c r="G20" s="2" t="s">
        <v>67</v>
      </c>
      <c r="H20" s="2"/>
      <c r="I20" s="3" t="s">
        <v>56</v>
      </c>
      <c r="J20" s="3"/>
      <c r="K20" s="3">
        <v>2</v>
      </c>
      <c r="L20" s="3" t="s">
        <v>17</v>
      </c>
      <c r="N20" s="20"/>
    </row>
    <row r="21" spans="7:17" x14ac:dyDescent="0.25">
      <c r="M21" s="4" t="s">
        <v>68</v>
      </c>
    </row>
    <row r="22" spans="7:17" x14ac:dyDescent="0.25">
      <c r="M22" t="s">
        <v>69</v>
      </c>
    </row>
  </sheetData>
  <mergeCells count="5">
    <mergeCell ref="X5:AA5"/>
    <mergeCell ref="G8:H8"/>
    <mergeCell ref="K8:L8"/>
    <mergeCell ref="J8:J9"/>
    <mergeCell ref="N8:N9"/>
  </mergeCells>
  <pageMargins left="0.25" right="0.25" top="0.75" bottom="0.75" header="0.3" footer="0.3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16"/>
  <sheetViews>
    <sheetView workbookViewId="0">
      <selection activeCell="I8" sqref="I8"/>
    </sheetView>
  </sheetViews>
  <sheetFormatPr defaultRowHeight="15" x14ac:dyDescent="0.25"/>
  <cols>
    <col min="5" max="5" width="36.42578125" customWidth="1"/>
    <col min="6" max="6" width="15.7109375" customWidth="1"/>
    <col min="7" max="7" width="16" customWidth="1"/>
    <col min="8" max="8" width="14.85546875" customWidth="1"/>
    <col min="9" max="9" width="13.42578125" customWidth="1"/>
  </cols>
  <sheetData>
    <row r="3" spans="5:11" ht="23.25" x14ac:dyDescent="0.35">
      <c r="E3" s="47" t="s">
        <v>59</v>
      </c>
    </row>
    <row r="5" spans="5:11" x14ac:dyDescent="0.25">
      <c r="H5" t="s">
        <v>30</v>
      </c>
      <c r="I5" s="1">
        <v>43683</v>
      </c>
    </row>
    <row r="7" spans="5:11" x14ac:dyDescent="0.25">
      <c r="H7" t="s">
        <v>71</v>
      </c>
      <c r="I7" s="1">
        <v>43697</v>
      </c>
    </row>
    <row r="8" spans="5:11" x14ac:dyDescent="0.25">
      <c r="F8" s="2" t="s">
        <v>6</v>
      </c>
    </row>
    <row r="9" spans="5:11" x14ac:dyDescent="0.25">
      <c r="G9" s="2" t="s">
        <v>72</v>
      </c>
      <c r="H9" s="2" t="s">
        <v>73</v>
      </c>
      <c r="I9" s="2" t="s">
        <v>13</v>
      </c>
      <c r="J9" s="2" t="s">
        <v>18</v>
      </c>
    </row>
    <row r="10" spans="5:11" x14ac:dyDescent="0.25">
      <c r="G10" s="2" t="s">
        <v>64</v>
      </c>
      <c r="H10" s="2" t="s">
        <v>65</v>
      </c>
    </row>
    <row r="11" spans="5:11" x14ac:dyDescent="0.25">
      <c r="I11" s="30" t="s">
        <v>14</v>
      </c>
      <c r="J11" s="30">
        <v>20</v>
      </c>
    </row>
    <row r="14" spans="5:11" x14ac:dyDescent="0.25">
      <c r="E14" s="45" t="s">
        <v>57</v>
      </c>
      <c r="F14" s="2" t="s">
        <v>11</v>
      </c>
      <c r="G14" s="46">
        <v>72</v>
      </c>
      <c r="H14" s="30">
        <v>36</v>
      </c>
      <c r="I14" s="30">
        <v>180</v>
      </c>
      <c r="J14" s="30">
        <v>216</v>
      </c>
    </row>
    <row r="15" spans="5:11" x14ac:dyDescent="0.25">
      <c r="F15" s="2"/>
    </row>
    <row r="16" spans="5:11" x14ac:dyDescent="0.25">
      <c r="E16" s="45" t="s">
        <v>58</v>
      </c>
      <c r="F16" s="2" t="s">
        <v>12</v>
      </c>
      <c r="G16" s="46">
        <v>36</v>
      </c>
      <c r="H16" s="30">
        <v>9</v>
      </c>
      <c r="I16" s="30">
        <v>108</v>
      </c>
      <c r="J16" s="15">
        <v>129.6</v>
      </c>
      <c r="K16" s="3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MMunions</vt:lpstr>
      <vt:lpstr>for Arbor AG</vt:lpstr>
      <vt:lpstr>Sheet3</vt:lpstr>
      <vt:lpstr>ChamberInterlinks</vt:lpstr>
      <vt:lpstr>FinalForArbor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2019-08-20T09:47:21Z</cp:lastPrinted>
  <dcterms:created xsi:type="dcterms:W3CDTF">2019-04-04T14:19:31Z</dcterms:created>
  <dcterms:modified xsi:type="dcterms:W3CDTF">2019-08-20T12:26:55Z</dcterms:modified>
</cp:coreProperties>
</file>