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Cooling\Calculations\FlowDistribution\"/>
    </mc:Choice>
  </mc:AlternateContent>
  <bookViews>
    <workbookView xWindow="0" yWindow="0" windowWidth="28800" windowHeight="12300" activeTab="2"/>
  </bookViews>
  <sheets>
    <sheet name="Sheet1" sheetId="1" r:id="rId1"/>
    <sheet name="BaseDoc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3" l="1"/>
  <c r="M19" i="3"/>
  <c r="L19" i="3"/>
  <c r="M16" i="3"/>
  <c r="M13" i="3"/>
  <c r="M14" i="3" s="1"/>
  <c r="M11" i="3"/>
  <c r="K20" i="3"/>
  <c r="L20" i="3"/>
  <c r="J20" i="3"/>
  <c r="K19" i="3"/>
  <c r="K16" i="3"/>
  <c r="L16" i="3"/>
  <c r="F20" i="3"/>
  <c r="F19" i="3"/>
  <c r="K11" i="3" l="1"/>
  <c r="K13" i="3" s="1"/>
  <c r="K14" i="3" s="1"/>
  <c r="L11" i="3"/>
  <c r="L13" i="3" s="1"/>
  <c r="L14" i="3" s="1"/>
  <c r="G21" i="3"/>
  <c r="I20" i="3"/>
  <c r="H20" i="3"/>
  <c r="E20" i="3"/>
  <c r="D20" i="3"/>
  <c r="J19" i="3"/>
  <c r="I19" i="3"/>
  <c r="H19" i="3"/>
  <c r="G19" i="3"/>
  <c r="E19" i="3"/>
  <c r="D19" i="3"/>
  <c r="C19" i="3" s="1"/>
  <c r="J16" i="3"/>
  <c r="I16" i="3"/>
  <c r="H16" i="3"/>
  <c r="G16" i="3"/>
  <c r="F16" i="3"/>
  <c r="E16" i="3"/>
  <c r="D16" i="3"/>
  <c r="C12" i="3"/>
  <c r="C25" i="3" s="1"/>
  <c r="J10" i="3"/>
  <c r="J11" i="3" s="1"/>
  <c r="J13" i="3" s="1"/>
  <c r="J14" i="3" s="1"/>
  <c r="I10" i="3"/>
  <c r="I11" i="3" s="1"/>
  <c r="I13" i="3" s="1"/>
  <c r="I14" i="3" s="1"/>
  <c r="H10" i="3"/>
  <c r="H11" i="3" s="1"/>
  <c r="H13" i="3" s="1"/>
  <c r="H14" i="3" s="1"/>
  <c r="G10" i="3"/>
  <c r="G11" i="3" s="1"/>
  <c r="G13" i="3" s="1"/>
  <c r="G14" i="3" s="1"/>
  <c r="F10" i="3"/>
  <c r="F11" i="3" s="1"/>
  <c r="E10" i="3"/>
  <c r="E11" i="3" s="1"/>
  <c r="E13" i="3" s="1"/>
  <c r="E14" i="3" s="1"/>
  <c r="D10" i="3"/>
  <c r="D11" i="3" s="1"/>
  <c r="D13" i="3" s="1"/>
  <c r="D14" i="3" s="1"/>
  <c r="C10" i="3"/>
  <c r="C11" i="3" s="1"/>
  <c r="C13" i="3" s="1"/>
  <c r="C14" i="3" s="1"/>
  <c r="L19" i="2"/>
  <c r="L17" i="2"/>
  <c r="L16" i="2"/>
  <c r="E14" i="2"/>
  <c r="E29" i="2"/>
  <c r="E15" i="2"/>
  <c r="I24" i="2"/>
  <c r="L23" i="2"/>
  <c r="K23" i="2"/>
  <c r="J23" i="2"/>
  <c r="H23" i="2"/>
  <c r="G23" i="2"/>
  <c r="E23" i="2" s="1"/>
  <c r="F23" i="2"/>
  <c r="L22" i="2"/>
  <c r="K22" i="2"/>
  <c r="J22" i="2"/>
  <c r="I22" i="2"/>
  <c r="H22" i="2"/>
  <c r="G22" i="2"/>
  <c r="E22" i="2" s="1"/>
  <c r="F22" i="2"/>
  <c r="K19" i="2"/>
  <c r="J19" i="2"/>
  <c r="I19" i="2"/>
  <c r="H19" i="2"/>
  <c r="G19" i="2"/>
  <c r="F19" i="2"/>
  <c r="E28" i="2"/>
  <c r="L13" i="2"/>
  <c r="L14" i="2" s="1"/>
  <c r="K13" i="2"/>
  <c r="K14" i="2" s="1"/>
  <c r="K16" i="2" s="1"/>
  <c r="K17" i="2" s="1"/>
  <c r="J13" i="2"/>
  <c r="J14" i="2" s="1"/>
  <c r="J16" i="2" s="1"/>
  <c r="J17" i="2" s="1"/>
  <c r="I13" i="2"/>
  <c r="I14" i="2" s="1"/>
  <c r="I16" i="2" s="1"/>
  <c r="I17" i="2" s="1"/>
  <c r="H13" i="2"/>
  <c r="H14" i="2" s="1"/>
  <c r="H16" i="2" s="1"/>
  <c r="H17" i="2" s="1"/>
  <c r="G13" i="2"/>
  <c r="G14" i="2" s="1"/>
  <c r="G16" i="2" s="1"/>
  <c r="G17" i="2" s="1"/>
  <c r="F13" i="2"/>
  <c r="F14" i="2" s="1"/>
  <c r="F16" i="2" s="1"/>
  <c r="F17" i="2" s="1"/>
  <c r="E13" i="2"/>
  <c r="G14" i="1"/>
  <c r="F14" i="1"/>
  <c r="E14" i="1"/>
  <c r="I22" i="1"/>
  <c r="L21" i="1"/>
  <c r="K21" i="1"/>
  <c r="J21" i="1"/>
  <c r="H21" i="1"/>
  <c r="G21" i="1"/>
  <c r="F21" i="1"/>
  <c r="E21" i="1" s="1"/>
  <c r="L20" i="1"/>
  <c r="K20" i="1"/>
  <c r="J20" i="1"/>
  <c r="I20" i="1"/>
  <c r="H20" i="1"/>
  <c r="G20" i="1"/>
  <c r="F20" i="1"/>
  <c r="E20" i="1" s="1"/>
  <c r="L17" i="1"/>
  <c r="K17" i="1"/>
  <c r="J17" i="1"/>
  <c r="I17" i="1"/>
  <c r="H17" i="1"/>
  <c r="G17" i="1"/>
  <c r="F17" i="1"/>
  <c r="E13" i="1"/>
  <c r="E26" i="1" s="1"/>
  <c r="L11" i="1"/>
  <c r="L12" i="1" s="1"/>
  <c r="L14" i="1" s="1"/>
  <c r="L15" i="1" s="1"/>
  <c r="K11" i="1"/>
  <c r="K12" i="1" s="1"/>
  <c r="K14" i="1" s="1"/>
  <c r="K15" i="1" s="1"/>
  <c r="J11" i="1"/>
  <c r="J12" i="1" s="1"/>
  <c r="J14" i="1" s="1"/>
  <c r="J15" i="1" s="1"/>
  <c r="I11" i="1"/>
  <c r="I12" i="1" s="1"/>
  <c r="I14" i="1" s="1"/>
  <c r="I15" i="1" s="1"/>
  <c r="H11" i="1"/>
  <c r="H12" i="1" s="1"/>
  <c r="H14" i="1" s="1"/>
  <c r="H15" i="1" s="1"/>
  <c r="G11" i="1"/>
  <c r="G12" i="1" s="1"/>
  <c r="G15" i="1" s="1"/>
  <c r="F11" i="1"/>
  <c r="F12" i="1" s="1"/>
  <c r="F15" i="1" s="1"/>
  <c r="E11" i="1"/>
  <c r="E12" i="1" s="1"/>
  <c r="E15" i="1" s="1"/>
  <c r="F13" i="3" l="1"/>
  <c r="F14" i="3" s="1"/>
  <c r="C20" i="3"/>
  <c r="C15" i="3" s="1"/>
  <c r="C16" i="3" s="1"/>
  <c r="E30" i="2"/>
  <c r="E18" i="2"/>
  <c r="E19" i="2" s="1"/>
  <c r="E16" i="2"/>
  <c r="E17" i="2" s="1"/>
  <c r="E27" i="1"/>
  <c r="E28" i="1" s="1"/>
  <c r="E16" i="1"/>
  <c r="E17" i="1" s="1"/>
  <c r="C26" i="3" l="1"/>
  <c r="C27" i="3" s="1"/>
</calcChain>
</file>

<file path=xl/sharedStrings.xml><?xml version="1.0" encoding="utf-8"?>
<sst xmlns="http://schemas.openxmlformats.org/spreadsheetml/2006/main" count="137" uniqueCount="42">
  <si>
    <t>YE3 cooling parameters</t>
  </si>
  <si>
    <t>Units</t>
  </si>
  <si>
    <t>YE3 periphery manifold</t>
  </si>
  <si>
    <t>CSC cooling circuit ME4/2</t>
  </si>
  <si>
    <t>CSC cooling circuit ME4/1</t>
  </si>
  <si>
    <t>RPC cooling circuit RE3</t>
  </si>
  <si>
    <t>Disk circuit</t>
  </si>
  <si>
    <t>VME/CRBcircuit (minirack)</t>
  </si>
  <si>
    <t>Rack cooling circuit (low flow)</t>
  </si>
  <si>
    <t>Rack cooling circuit (high flow)</t>
  </si>
  <si>
    <t>Tube/pipe OD</t>
  </si>
  <si>
    <t>mm</t>
  </si>
  <si>
    <t>Tube/pipe wall</t>
  </si>
  <si>
    <t>Tube/pipe ID</t>
  </si>
  <si>
    <t>Tube/pipe Area</t>
  </si>
  <si>
    <r>
      <t>mm</t>
    </r>
    <r>
      <rPr>
        <vertAlign val="superscript"/>
        <sz val="10"/>
        <rFont val="Arial"/>
        <family val="2"/>
      </rPr>
      <t>2</t>
    </r>
  </si>
  <si>
    <t>Flow rate</t>
  </si>
  <si>
    <t>liter/min</t>
  </si>
  <si>
    <t>Flow velocity</t>
  </si>
  <si>
    <t>m/sec</t>
  </si>
  <si>
    <t>Reynolds</t>
  </si>
  <si>
    <t>unitless</t>
  </si>
  <si>
    <t>Heat removal/circuit</t>
  </si>
  <si>
    <t>W</t>
  </si>
  <si>
    <t>Temperature rise</t>
  </si>
  <si>
    <t>C</t>
  </si>
  <si>
    <t>Number of circuits</t>
  </si>
  <si>
    <t>ea</t>
  </si>
  <si>
    <t>Total flow</t>
  </si>
  <si>
    <t>Heat removed</t>
  </si>
  <si>
    <t>Heat removal capacity</t>
  </si>
  <si>
    <t>Pressure drop (measured)</t>
  </si>
  <si>
    <t>bar</t>
  </si>
  <si>
    <t>Total Heat removed</t>
  </si>
  <si>
    <t>Total temperature rise</t>
  </si>
  <si>
    <t>mm2</t>
  </si>
  <si>
    <t>Calculatiuon sheet DO NOT modified</t>
  </si>
  <si>
    <t>Caculation of RE3/1 and RE4/1</t>
  </si>
  <si>
    <t>RE3/1 chambers</t>
  </si>
  <si>
    <t>RE4/1 chambers</t>
  </si>
  <si>
    <t>RE3/1, 3/2 &amp; 3/3</t>
  </si>
  <si>
    <t>Nota the original estimate 15 years ago for RE3 circuit was 80W/circuit ! Now 40W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</si>
</sst>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0" fillId="0" borderId="0" xfId="0" applyBorder="1" applyAlignment="1">
      <alignment wrapText="1"/>
    </xf>
    <xf numFmtId="0" fontId="0" fillId="2" borderId="1" xfId="0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0" fillId="2" borderId="1" xfId="0" applyFill="1" applyBorder="1"/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right"/>
    </xf>
    <xf numFmtId="1" fontId="4" fillId="3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64" fontId="4" fillId="3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L28"/>
  <sheetViews>
    <sheetView workbookViewId="0">
      <selection activeCell="D33" sqref="D33"/>
    </sheetView>
  </sheetViews>
  <sheetFormatPr defaultRowHeight="15" x14ac:dyDescent="0.25"/>
  <sheetData>
    <row r="6" spans="3:12" x14ac:dyDescent="0.25">
      <c r="C6" t="s">
        <v>0</v>
      </c>
    </row>
    <row r="8" spans="3:12" x14ac:dyDescent="0.25">
      <c r="D8" t="s">
        <v>1</v>
      </c>
      <c r="E8" t="s">
        <v>2</v>
      </c>
      <c r="F8" t="s">
        <v>3</v>
      </c>
      <c r="G8" t="s">
        <v>4</v>
      </c>
      <c r="H8" t="s">
        <v>5</v>
      </c>
      <c r="I8" t="s">
        <v>6</v>
      </c>
      <c r="J8" t="s">
        <v>7</v>
      </c>
      <c r="K8" t="s">
        <v>8</v>
      </c>
      <c r="L8" t="s">
        <v>9</v>
      </c>
    </row>
    <row r="9" spans="3:12" x14ac:dyDescent="0.25">
      <c r="C9" t="s">
        <v>10</v>
      </c>
      <c r="D9" t="s">
        <v>11</v>
      </c>
      <c r="E9">
        <v>48.26</v>
      </c>
      <c r="F9">
        <v>9.5250000000000004</v>
      </c>
      <c r="G9">
        <v>9.5250000000000004</v>
      </c>
      <c r="H9">
        <v>8</v>
      </c>
      <c r="I9">
        <v>12.7</v>
      </c>
      <c r="J9">
        <v>12.7</v>
      </c>
      <c r="K9">
        <v>12.7</v>
      </c>
      <c r="L9">
        <v>12.7</v>
      </c>
    </row>
    <row r="10" spans="3:12" x14ac:dyDescent="0.25">
      <c r="C10" t="s">
        <v>12</v>
      </c>
      <c r="D10" t="s">
        <v>11</v>
      </c>
      <c r="E10">
        <v>1.65</v>
      </c>
      <c r="F10">
        <v>0.81279999999999997</v>
      </c>
      <c r="G10">
        <v>0.81279999999999997</v>
      </c>
      <c r="H10">
        <v>1</v>
      </c>
      <c r="I10">
        <v>1.24</v>
      </c>
      <c r="J10">
        <v>1.24</v>
      </c>
      <c r="K10">
        <v>1.24</v>
      </c>
      <c r="L10">
        <v>1.24</v>
      </c>
    </row>
    <row r="11" spans="3:12" x14ac:dyDescent="0.25">
      <c r="C11" t="s">
        <v>13</v>
      </c>
      <c r="D11" t="s">
        <v>11</v>
      </c>
      <c r="E11">
        <f t="shared" ref="E11:J11" si="0">E9-(2*E10)</f>
        <v>44.96</v>
      </c>
      <c r="F11">
        <f t="shared" si="0"/>
        <v>7.8994</v>
      </c>
      <c r="G11">
        <f t="shared" si="0"/>
        <v>7.8994</v>
      </c>
      <c r="H11">
        <f t="shared" si="0"/>
        <v>6</v>
      </c>
      <c r="I11">
        <f t="shared" si="0"/>
        <v>10.219999999999999</v>
      </c>
      <c r="J11">
        <f t="shared" si="0"/>
        <v>10.219999999999999</v>
      </c>
      <c r="K11">
        <f>K9-(2*K10)</f>
        <v>10.219999999999999</v>
      </c>
      <c r="L11">
        <f>L9-(2*L10)</f>
        <v>10.219999999999999</v>
      </c>
    </row>
    <row r="12" spans="3:12" x14ac:dyDescent="0.25">
      <c r="C12" t="s">
        <v>14</v>
      </c>
      <c r="D12" t="s">
        <v>35</v>
      </c>
      <c r="E12">
        <f t="shared" ref="E12:J12" si="1">0.25*3.14*(E11^2)</f>
        <v>1586.8002560000002</v>
      </c>
      <c r="F12">
        <f t="shared" si="1"/>
        <v>48.984408482600003</v>
      </c>
      <c r="G12">
        <f t="shared" si="1"/>
        <v>48.984408482600003</v>
      </c>
      <c r="H12">
        <f t="shared" si="1"/>
        <v>28.26</v>
      </c>
      <c r="I12">
        <f t="shared" si="1"/>
        <v>81.991993999999991</v>
      </c>
      <c r="J12">
        <f t="shared" si="1"/>
        <v>81.991993999999991</v>
      </c>
      <c r="K12">
        <f>0.25*3.14*(K11^2)</f>
        <v>81.991993999999991</v>
      </c>
      <c r="L12">
        <f>0.25*3.14*(L11^2)</f>
        <v>81.991993999999991</v>
      </c>
    </row>
    <row r="13" spans="3:12" x14ac:dyDescent="0.25">
      <c r="C13" t="s">
        <v>16</v>
      </c>
      <c r="D13" t="s">
        <v>17</v>
      </c>
      <c r="E13">
        <f>(F13*F19)+(G13*G19)+(H13*H19)+(I13*I19)+(J13*J19)+(K13*K19)+(L13*L19)</f>
        <v>161.4</v>
      </c>
      <c r="F13">
        <v>2.2999999999999998</v>
      </c>
      <c r="G13">
        <v>2.2999999999999998</v>
      </c>
      <c r="H13">
        <v>2</v>
      </c>
      <c r="I13">
        <v>2</v>
      </c>
      <c r="J13">
        <v>5</v>
      </c>
      <c r="K13">
        <v>5</v>
      </c>
      <c r="L13">
        <v>10</v>
      </c>
    </row>
    <row r="14" spans="3:12" x14ac:dyDescent="0.25">
      <c r="C14" t="s">
        <v>18</v>
      </c>
      <c r="D14" t="s">
        <v>19</v>
      </c>
      <c r="E14">
        <f>(E13*1000/60)/E12</f>
        <v>1.6952354209854625</v>
      </c>
      <c r="F14">
        <f>(F13*1000/60)/F12</f>
        <v>0.78256193186348078</v>
      </c>
      <c r="G14">
        <f>(G13*1000/60)/G12</f>
        <v>0.78256193186348078</v>
      </c>
      <c r="H14">
        <f t="shared" ref="H14:J14" si="2">(H13*1000/60)/H12</f>
        <v>1.1795234725171031</v>
      </c>
      <c r="I14">
        <f t="shared" si="2"/>
        <v>0.40654375759337358</v>
      </c>
      <c r="J14">
        <f t="shared" si="2"/>
        <v>1.0163593939834337</v>
      </c>
      <c r="K14">
        <f>(K13*1000/60)/K12</f>
        <v>1.0163593939834337</v>
      </c>
      <c r="L14">
        <f>(L13*1000/60)/L12</f>
        <v>2.0327187879668673</v>
      </c>
    </row>
    <row r="15" spans="3:12" x14ac:dyDescent="0.25">
      <c r="C15" t="s">
        <v>20</v>
      </c>
      <c r="D15" t="s">
        <v>21</v>
      </c>
      <c r="E15">
        <f t="shared" ref="E15:J15" si="3">(E14*(E11/1000))/(1.035*10^-6)</f>
        <v>73640.371524160786</v>
      </c>
      <c r="F15">
        <f t="shared" si="3"/>
        <v>5972.7243715578552</v>
      </c>
      <c r="G15">
        <f t="shared" si="3"/>
        <v>5972.7243715578552</v>
      </c>
      <c r="H15">
        <f>(H14*(H11/1000))/(1.035*10^-6)</f>
        <v>6837.8172319832074</v>
      </c>
      <c r="I15">
        <f t="shared" si="3"/>
        <v>4014.374108796404</v>
      </c>
      <c r="J15">
        <f t="shared" si="3"/>
        <v>10035.935271991008</v>
      </c>
      <c r="K15">
        <f>(K14*(K11/1000))/(1.035*10^-6)</f>
        <v>10035.935271991008</v>
      </c>
      <c r="L15">
        <f>(L14*(L11/1000))/(1.035*10^-6)</f>
        <v>20071.870543982015</v>
      </c>
    </row>
    <row r="16" spans="3:12" x14ac:dyDescent="0.25">
      <c r="C16" t="s">
        <v>22</v>
      </c>
      <c r="D16" t="s">
        <v>23</v>
      </c>
      <c r="E16">
        <f>E21</f>
        <v>15482</v>
      </c>
      <c r="F16">
        <v>360</v>
      </c>
      <c r="G16">
        <v>369</v>
      </c>
      <c r="H16">
        <v>80</v>
      </c>
      <c r="I16">
        <v>400</v>
      </c>
      <c r="J16">
        <v>426</v>
      </c>
      <c r="K16">
        <v>193</v>
      </c>
      <c r="L16">
        <v>2516</v>
      </c>
    </row>
    <row r="17" spans="3:12" x14ac:dyDescent="0.25">
      <c r="C17" t="s">
        <v>24</v>
      </c>
      <c r="D17" t="s">
        <v>25</v>
      </c>
      <c r="E17">
        <f>E16/(E13/60)/4180</f>
        <v>1.3768876398498782</v>
      </c>
      <c r="F17">
        <f t="shared" ref="F17:J17" si="4">F16/(F13/60)/4180</f>
        <v>2.2467235281880593</v>
      </c>
      <c r="G17">
        <f t="shared" si="4"/>
        <v>2.3028916163927606</v>
      </c>
      <c r="H17">
        <f t="shared" si="4"/>
        <v>0.57416267942583732</v>
      </c>
      <c r="I17">
        <f t="shared" si="4"/>
        <v>2.8708133971291865</v>
      </c>
      <c r="J17">
        <f t="shared" si="4"/>
        <v>1.2229665071770335</v>
      </c>
      <c r="K17">
        <f>K16/(K13/60)/4180</f>
        <v>0.55406698564593304</v>
      </c>
      <c r="L17">
        <f>L16/(L13/60)/4180</f>
        <v>3.6114832535885166</v>
      </c>
    </row>
    <row r="19" spans="3:12" x14ac:dyDescent="0.25">
      <c r="C19" t="s">
        <v>26</v>
      </c>
      <c r="D19" t="s">
        <v>27</v>
      </c>
      <c r="E19">
        <v>1</v>
      </c>
      <c r="F19">
        <v>12</v>
      </c>
      <c r="G19">
        <v>6</v>
      </c>
      <c r="H19">
        <v>18</v>
      </c>
      <c r="I19">
        <v>12</v>
      </c>
      <c r="J19">
        <v>4</v>
      </c>
      <c r="K19">
        <v>4</v>
      </c>
      <c r="L19">
        <v>2</v>
      </c>
    </row>
    <row r="20" spans="3:12" x14ac:dyDescent="0.25">
      <c r="C20" t="s">
        <v>28</v>
      </c>
      <c r="D20" t="s">
        <v>17</v>
      </c>
      <c r="E20">
        <f>SUM(F20:L20)</f>
        <v>161.4</v>
      </c>
      <c r="F20">
        <f>F19*F13</f>
        <v>27.599999999999998</v>
      </c>
      <c r="G20">
        <f t="shared" ref="G20:L20" si="5">G19*G13</f>
        <v>13.799999999999999</v>
      </c>
      <c r="H20">
        <f t="shared" si="5"/>
        <v>36</v>
      </c>
      <c r="I20">
        <f t="shared" si="5"/>
        <v>24</v>
      </c>
      <c r="J20">
        <f t="shared" si="5"/>
        <v>20</v>
      </c>
      <c r="K20">
        <f t="shared" si="5"/>
        <v>20</v>
      </c>
      <c r="L20">
        <f t="shared" si="5"/>
        <v>20</v>
      </c>
    </row>
    <row r="21" spans="3:12" x14ac:dyDescent="0.25">
      <c r="C21" t="s">
        <v>29</v>
      </c>
      <c r="D21" t="s">
        <v>23</v>
      </c>
      <c r="E21">
        <f>SUM(F21:L21)</f>
        <v>15482</v>
      </c>
      <c r="F21">
        <f>F19*F16</f>
        <v>4320</v>
      </c>
      <c r="G21">
        <f>G19*G16</f>
        <v>2214</v>
      </c>
      <c r="H21">
        <f>H19*H16</f>
        <v>1440</v>
      </c>
      <c r="J21">
        <f>J19*J16</f>
        <v>1704</v>
      </c>
      <c r="K21">
        <f>K19*K16</f>
        <v>772</v>
      </c>
      <c r="L21">
        <f>L19*L16</f>
        <v>5032</v>
      </c>
    </row>
    <row r="22" spans="3:12" x14ac:dyDescent="0.25">
      <c r="C22" t="s">
        <v>30</v>
      </c>
      <c r="D22" t="s">
        <v>23</v>
      </c>
      <c r="I22">
        <f>I19*I16</f>
        <v>4800</v>
      </c>
    </row>
    <row r="24" spans="3:12" x14ac:dyDescent="0.25">
      <c r="C24" t="s">
        <v>31</v>
      </c>
      <c r="D24" t="s">
        <v>32</v>
      </c>
    </row>
    <row r="26" spans="3:12" x14ac:dyDescent="0.25">
      <c r="C26" t="s">
        <v>28</v>
      </c>
      <c r="D26" t="s">
        <v>17</v>
      </c>
      <c r="E26">
        <f>E13</f>
        <v>161.4</v>
      </c>
    </row>
    <row r="27" spans="3:12" x14ac:dyDescent="0.25">
      <c r="C27" t="s">
        <v>33</v>
      </c>
      <c r="D27" t="s">
        <v>23</v>
      </c>
      <c r="E27">
        <f>E21</f>
        <v>15482</v>
      </c>
    </row>
    <row r="28" spans="3:12" x14ac:dyDescent="0.25">
      <c r="C28" t="s">
        <v>34</v>
      </c>
      <c r="D28" t="s">
        <v>25</v>
      </c>
      <c r="E28">
        <f>E27/(E26/60)/4180</f>
        <v>1.3768876398498782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30"/>
  <sheetViews>
    <sheetView workbookViewId="0">
      <selection activeCell="C8" sqref="C8:L30"/>
    </sheetView>
  </sheetViews>
  <sheetFormatPr defaultRowHeight="15" x14ac:dyDescent="0.25"/>
  <cols>
    <col min="3" max="3" width="25" customWidth="1"/>
  </cols>
  <sheetData>
    <row r="3" spans="3:12" x14ac:dyDescent="0.25">
      <c r="D3" t="s">
        <v>36</v>
      </c>
    </row>
    <row r="8" spans="3:12" ht="18" x14ac:dyDescent="0.25">
      <c r="C8" s="1" t="s">
        <v>0</v>
      </c>
    </row>
    <row r="10" spans="3:12" ht="75" x14ac:dyDescent="0.25">
      <c r="C10" s="2"/>
      <c r="D10" s="3" t="s">
        <v>1</v>
      </c>
      <c r="E10" s="3" t="s">
        <v>2</v>
      </c>
      <c r="F10" s="3" t="s">
        <v>3</v>
      </c>
      <c r="G10" s="3" t="s">
        <v>4</v>
      </c>
      <c r="H10" s="3" t="s">
        <v>5</v>
      </c>
      <c r="I10" s="3" t="s">
        <v>6</v>
      </c>
      <c r="J10" s="4" t="s">
        <v>7</v>
      </c>
      <c r="K10" s="3" t="s">
        <v>8</v>
      </c>
      <c r="L10" s="3" t="s">
        <v>9</v>
      </c>
    </row>
    <row r="11" spans="3:12" x14ac:dyDescent="0.25">
      <c r="C11" s="5" t="s">
        <v>10</v>
      </c>
      <c r="D11" s="6" t="s">
        <v>11</v>
      </c>
      <c r="E11" s="7">
        <v>48.26</v>
      </c>
      <c r="F11" s="7">
        <v>9.5250000000000004</v>
      </c>
      <c r="G11" s="7">
        <v>9.5250000000000004</v>
      </c>
      <c r="H11" s="7">
        <v>8</v>
      </c>
      <c r="I11" s="7">
        <v>12.7</v>
      </c>
      <c r="J11" s="7">
        <v>12.7</v>
      </c>
      <c r="K11" s="7">
        <v>12.7</v>
      </c>
      <c r="L11" s="7">
        <v>12.7</v>
      </c>
    </row>
    <row r="12" spans="3:12" x14ac:dyDescent="0.25">
      <c r="C12" s="5" t="s">
        <v>12</v>
      </c>
      <c r="D12" s="6" t="s">
        <v>11</v>
      </c>
      <c r="E12" s="7">
        <v>1.65</v>
      </c>
      <c r="F12" s="7">
        <v>0.81279999999999997</v>
      </c>
      <c r="G12" s="7">
        <v>0.81279999999999997</v>
      </c>
      <c r="H12" s="7">
        <v>1</v>
      </c>
      <c r="I12" s="7">
        <v>1.24</v>
      </c>
      <c r="J12" s="7">
        <v>1.24</v>
      </c>
      <c r="K12" s="7">
        <v>1.24</v>
      </c>
      <c r="L12" s="7">
        <v>1.24</v>
      </c>
    </row>
    <row r="13" spans="3:12" x14ac:dyDescent="0.25">
      <c r="C13" s="5" t="s">
        <v>13</v>
      </c>
      <c r="D13" s="6" t="s">
        <v>11</v>
      </c>
      <c r="E13" s="7">
        <f t="shared" ref="E13:J13" si="0">E11-(2*E12)</f>
        <v>44.96</v>
      </c>
      <c r="F13" s="7">
        <f t="shared" si="0"/>
        <v>7.8994</v>
      </c>
      <c r="G13" s="7">
        <f t="shared" si="0"/>
        <v>7.8994</v>
      </c>
      <c r="H13" s="7">
        <f t="shared" si="0"/>
        <v>6</v>
      </c>
      <c r="I13" s="7">
        <f t="shared" si="0"/>
        <v>10.219999999999999</v>
      </c>
      <c r="J13" s="7">
        <f t="shared" si="0"/>
        <v>10.219999999999999</v>
      </c>
      <c r="K13" s="7">
        <f>K11-(2*K12)</f>
        <v>10.219999999999999</v>
      </c>
      <c r="L13" s="7">
        <f>L11-(2*L12)</f>
        <v>10.219999999999999</v>
      </c>
    </row>
    <row r="14" spans="3:12" x14ac:dyDescent="0.25">
      <c r="C14" s="5" t="s">
        <v>14</v>
      </c>
      <c r="D14" s="6" t="s">
        <v>15</v>
      </c>
      <c r="E14" s="8">
        <f>0.25*3.14*(E13^2)</f>
        <v>1586.8002560000002</v>
      </c>
      <c r="F14" s="8">
        <f t="shared" ref="F14:J14" si="1">0.25*3.14*(F13^2)</f>
        <v>48.984408482600003</v>
      </c>
      <c r="G14" s="8">
        <f t="shared" si="1"/>
        <v>48.984408482600003</v>
      </c>
      <c r="H14" s="8">
        <f t="shared" si="1"/>
        <v>28.26</v>
      </c>
      <c r="I14" s="8">
        <f t="shared" si="1"/>
        <v>81.991993999999991</v>
      </c>
      <c r="J14" s="8">
        <f t="shared" si="1"/>
        <v>81.991993999999991</v>
      </c>
      <c r="K14" s="8">
        <f>0.25*3.14*(K13^2)</f>
        <v>81.991993999999991</v>
      </c>
      <c r="L14" s="8">
        <f>0.25*3.14*(L13^2)</f>
        <v>81.991993999999991</v>
      </c>
    </row>
    <row r="15" spans="3:12" x14ac:dyDescent="0.25">
      <c r="C15" s="5" t="s">
        <v>16</v>
      </c>
      <c r="D15" s="6" t="s">
        <v>17</v>
      </c>
      <c r="E15" s="8">
        <f>(F15*F21)+(G15*G21)+(H15*H21)+(I15*I21)+(J15*J21)+(K15*K21)+(L15*L21)</f>
        <v>161.4</v>
      </c>
      <c r="F15" s="6">
        <v>2.2999999999999998</v>
      </c>
      <c r="G15" s="6">
        <v>2.2999999999999998</v>
      </c>
      <c r="H15" s="6">
        <v>2</v>
      </c>
      <c r="I15" s="6">
        <v>2</v>
      </c>
      <c r="J15" s="6">
        <v>5</v>
      </c>
      <c r="K15" s="6">
        <v>5</v>
      </c>
      <c r="L15" s="6">
        <v>10</v>
      </c>
    </row>
    <row r="16" spans="3:12" x14ac:dyDescent="0.25">
      <c r="C16" s="5" t="s">
        <v>18</v>
      </c>
      <c r="D16" s="6" t="s">
        <v>19</v>
      </c>
      <c r="E16" s="7">
        <f t="shared" ref="E16:J16" si="2">(E15*1000/60)/E14</f>
        <v>1.6952354209854625</v>
      </c>
      <c r="F16" s="7">
        <f t="shared" si="2"/>
        <v>0.78256193186348078</v>
      </c>
      <c r="G16" s="7">
        <f t="shared" si="2"/>
        <v>0.78256193186348078</v>
      </c>
      <c r="H16" s="7">
        <f t="shared" si="2"/>
        <v>1.1795234725171031</v>
      </c>
      <c r="I16" s="7">
        <f t="shared" si="2"/>
        <v>0.40654375759337358</v>
      </c>
      <c r="J16" s="7">
        <f t="shared" si="2"/>
        <v>1.0163593939834337</v>
      </c>
      <c r="K16" s="7">
        <f>(K15*1000/60)/K14</f>
        <v>1.0163593939834337</v>
      </c>
      <c r="L16" s="7">
        <f>(L15*1000/60)/L14</f>
        <v>2.0327187879668673</v>
      </c>
    </row>
    <row r="17" spans="3:12" x14ac:dyDescent="0.25">
      <c r="C17" s="5" t="s">
        <v>20</v>
      </c>
      <c r="D17" s="6" t="s">
        <v>21</v>
      </c>
      <c r="E17" s="8">
        <f t="shared" ref="E17:J17" si="3">(E16*(E13/1000))/(1.035*10^-6)</f>
        <v>73640.371524160786</v>
      </c>
      <c r="F17" s="8">
        <f t="shared" si="3"/>
        <v>5972.7243715578552</v>
      </c>
      <c r="G17" s="8">
        <f t="shared" si="3"/>
        <v>5972.7243715578552</v>
      </c>
      <c r="H17" s="8">
        <f>(H16*(H13/1000))/(1.035*10^-6)</f>
        <v>6837.8172319832074</v>
      </c>
      <c r="I17" s="8">
        <f t="shared" si="3"/>
        <v>4014.374108796404</v>
      </c>
      <c r="J17" s="8">
        <f t="shared" si="3"/>
        <v>10035.935271991008</v>
      </c>
      <c r="K17" s="8">
        <f>(K16*(K13/1000))/(1.035*10^-6)</f>
        <v>10035.935271991008</v>
      </c>
      <c r="L17" s="8">
        <f>(L16*(L13/1000))/(1.035*10^-6)</f>
        <v>20071.870543982015</v>
      </c>
    </row>
    <row r="18" spans="3:12" x14ac:dyDescent="0.25">
      <c r="C18" s="5" t="s">
        <v>22</v>
      </c>
      <c r="D18" s="6" t="s">
        <v>23</v>
      </c>
      <c r="E18" s="8">
        <f>E23</f>
        <v>15482</v>
      </c>
      <c r="F18" s="8">
        <v>360</v>
      </c>
      <c r="G18" s="8">
        <v>369</v>
      </c>
      <c r="H18" s="8">
        <v>80</v>
      </c>
      <c r="I18" s="8">
        <v>400</v>
      </c>
      <c r="J18" s="8">
        <v>426</v>
      </c>
      <c r="K18" s="8">
        <v>193</v>
      </c>
      <c r="L18" s="8">
        <v>2516</v>
      </c>
    </row>
    <row r="19" spans="3:12" x14ac:dyDescent="0.25">
      <c r="C19" s="5" t="s">
        <v>24</v>
      </c>
      <c r="D19" s="6" t="s">
        <v>25</v>
      </c>
      <c r="E19" s="7">
        <f>E18/(E15/60)/4180</f>
        <v>1.3768876398498782</v>
      </c>
      <c r="F19" s="7">
        <f t="shared" ref="F19:J19" si="4">F18/(F15/60)/4180</f>
        <v>2.2467235281880593</v>
      </c>
      <c r="G19" s="7">
        <f t="shared" si="4"/>
        <v>2.3028916163927606</v>
      </c>
      <c r="H19" s="7">
        <f t="shared" si="4"/>
        <v>0.57416267942583732</v>
      </c>
      <c r="I19" s="7">
        <f t="shared" si="4"/>
        <v>2.8708133971291865</v>
      </c>
      <c r="J19" s="7">
        <f t="shared" si="4"/>
        <v>1.2229665071770335</v>
      </c>
      <c r="K19" s="7">
        <f>K18/(K15/60)/4180</f>
        <v>0.55406698564593304</v>
      </c>
      <c r="L19" s="7">
        <f>L18/(L15/60)/4180</f>
        <v>3.6114832535885166</v>
      </c>
    </row>
    <row r="20" spans="3:12" x14ac:dyDescent="0.25">
      <c r="C20" s="5"/>
      <c r="D20" s="6"/>
      <c r="E20" s="6"/>
      <c r="F20" s="6"/>
      <c r="G20" s="6"/>
      <c r="H20" s="6"/>
      <c r="I20" s="6"/>
      <c r="J20" s="6"/>
      <c r="K20" s="6"/>
      <c r="L20" s="6"/>
    </row>
    <row r="21" spans="3:12" x14ac:dyDescent="0.25">
      <c r="C21" s="5" t="s">
        <v>26</v>
      </c>
      <c r="D21" s="6" t="s">
        <v>27</v>
      </c>
      <c r="E21" s="6">
        <v>1</v>
      </c>
      <c r="F21" s="6">
        <v>12</v>
      </c>
      <c r="G21" s="6">
        <v>6</v>
      </c>
      <c r="H21" s="6">
        <v>18</v>
      </c>
      <c r="I21" s="6">
        <v>12</v>
      </c>
      <c r="J21" s="6">
        <v>4</v>
      </c>
      <c r="K21" s="6">
        <v>4</v>
      </c>
      <c r="L21" s="6">
        <v>2</v>
      </c>
    </row>
    <row r="22" spans="3:12" x14ac:dyDescent="0.25">
      <c r="C22" s="5" t="s">
        <v>28</v>
      </c>
      <c r="D22" s="6" t="s">
        <v>17</v>
      </c>
      <c r="E22" s="8">
        <f>SUM(F22:L22)</f>
        <v>161.4</v>
      </c>
      <c r="F22" s="6">
        <f>F21*F15</f>
        <v>27.599999999999998</v>
      </c>
      <c r="G22" s="6">
        <f t="shared" ref="G22:L22" si="5">G21*G15</f>
        <v>13.799999999999999</v>
      </c>
      <c r="H22" s="6">
        <f t="shared" si="5"/>
        <v>36</v>
      </c>
      <c r="I22" s="6">
        <f t="shared" si="5"/>
        <v>24</v>
      </c>
      <c r="J22" s="6">
        <f t="shared" si="5"/>
        <v>20</v>
      </c>
      <c r="K22" s="6">
        <f t="shared" si="5"/>
        <v>20</v>
      </c>
      <c r="L22" s="6">
        <f t="shared" si="5"/>
        <v>20</v>
      </c>
    </row>
    <row r="23" spans="3:12" x14ac:dyDescent="0.25">
      <c r="C23" s="5" t="s">
        <v>29</v>
      </c>
      <c r="D23" s="6" t="s">
        <v>23</v>
      </c>
      <c r="E23" s="8">
        <f>SUM(F23:L23)</f>
        <v>15482</v>
      </c>
      <c r="F23" s="8">
        <f>F21*F18</f>
        <v>4320</v>
      </c>
      <c r="G23" s="8">
        <f>G21*G18</f>
        <v>2214</v>
      </c>
      <c r="H23" s="8">
        <f>H21*H18</f>
        <v>1440</v>
      </c>
      <c r="I23" s="8"/>
      <c r="J23" s="8">
        <f>J21*J18</f>
        <v>1704</v>
      </c>
      <c r="K23" s="8">
        <f>K21*K18</f>
        <v>772</v>
      </c>
      <c r="L23" s="8">
        <f>L21*L18</f>
        <v>5032</v>
      </c>
    </row>
    <row r="24" spans="3:12" x14ac:dyDescent="0.25">
      <c r="C24" s="5" t="s">
        <v>30</v>
      </c>
      <c r="D24" s="6" t="s">
        <v>23</v>
      </c>
      <c r="E24" s="6"/>
      <c r="F24" s="6"/>
      <c r="G24" s="6"/>
      <c r="H24" s="6"/>
      <c r="I24" s="9">
        <f>I21*I18</f>
        <v>4800</v>
      </c>
      <c r="J24" s="9"/>
      <c r="K24" s="6"/>
      <c r="L24" s="6"/>
    </row>
    <row r="25" spans="3:12" x14ac:dyDescent="0.25">
      <c r="C25" s="5"/>
      <c r="D25" s="6"/>
      <c r="E25" s="6"/>
      <c r="F25" s="6"/>
      <c r="G25" s="6"/>
      <c r="H25" s="6"/>
      <c r="I25" s="9"/>
      <c r="J25" s="9"/>
      <c r="K25" s="6"/>
      <c r="L25" s="6"/>
    </row>
    <row r="26" spans="3:12" x14ac:dyDescent="0.25">
      <c r="C26" s="5" t="s">
        <v>31</v>
      </c>
      <c r="D26" s="6" t="s">
        <v>32</v>
      </c>
      <c r="E26" s="6"/>
      <c r="F26" s="6"/>
      <c r="G26" s="6"/>
      <c r="H26" s="6"/>
      <c r="I26" s="6"/>
      <c r="J26" s="6"/>
      <c r="K26" s="6"/>
      <c r="L26" s="6"/>
    </row>
    <row r="27" spans="3:12" x14ac:dyDescent="0.25">
      <c r="C27" s="10"/>
      <c r="D27" s="11"/>
      <c r="E27" s="11"/>
      <c r="F27" s="11"/>
      <c r="G27" s="11"/>
      <c r="H27" s="11"/>
      <c r="I27" s="10"/>
      <c r="J27" s="10"/>
      <c r="K27" s="11"/>
      <c r="L27" s="11"/>
    </row>
    <row r="28" spans="3:12" x14ac:dyDescent="0.25">
      <c r="C28" s="12" t="s">
        <v>28</v>
      </c>
      <c r="D28" s="13" t="s">
        <v>17</v>
      </c>
      <c r="E28" s="14">
        <f>E15</f>
        <v>161.4</v>
      </c>
      <c r="F28" s="15"/>
      <c r="G28" s="15"/>
      <c r="H28" s="15"/>
      <c r="K28" s="15"/>
      <c r="L28" s="15"/>
    </row>
    <row r="29" spans="3:12" x14ac:dyDescent="0.25">
      <c r="C29" s="12" t="s">
        <v>33</v>
      </c>
      <c r="D29" s="13" t="s">
        <v>23</v>
      </c>
      <c r="E29" s="14">
        <f>E23</f>
        <v>15482</v>
      </c>
      <c r="F29" s="15"/>
      <c r="G29" s="15"/>
      <c r="H29" s="15"/>
      <c r="K29" s="15"/>
      <c r="L29" s="15"/>
    </row>
    <row r="30" spans="3:12" x14ac:dyDescent="0.25">
      <c r="C30" s="12" t="s">
        <v>34</v>
      </c>
      <c r="D30" s="13" t="s">
        <v>25</v>
      </c>
      <c r="E30" s="16">
        <f>E29/(E28/60)/4180</f>
        <v>1.3768876398498782</v>
      </c>
      <c r="F30" s="15"/>
      <c r="G30" s="15"/>
      <c r="H30" s="15"/>
      <c r="K30" s="15"/>
      <c r="L30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7"/>
  <sheetViews>
    <sheetView tabSelected="1" workbookViewId="0">
      <selection activeCell="F26" sqref="F26"/>
    </sheetView>
  </sheetViews>
  <sheetFormatPr defaultRowHeight="15" x14ac:dyDescent="0.25"/>
  <cols>
    <col min="1" max="1" width="25.28515625" customWidth="1"/>
    <col min="11" max="11" width="10.28515625" customWidth="1"/>
    <col min="12" max="12" width="10.140625" customWidth="1"/>
  </cols>
  <sheetData>
    <row r="5" spans="1:13" ht="18" x14ac:dyDescent="0.25">
      <c r="A5" s="1" t="s">
        <v>37</v>
      </c>
    </row>
    <row r="7" spans="1:13" ht="75" x14ac:dyDescent="0.25">
      <c r="A7" s="2"/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4" t="s">
        <v>7</v>
      </c>
      <c r="I7" s="3" t="s">
        <v>8</v>
      </c>
      <c r="J7" s="3" t="s">
        <v>9</v>
      </c>
      <c r="K7" s="3" t="s">
        <v>38</v>
      </c>
      <c r="L7" s="3" t="s">
        <v>39</v>
      </c>
      <c r="M7" s="3" t="s">
        <v>40</v>
      </c>
    </row>
    <row r="8" spans="1:13" x14ac:dyDescent="0.25">
      <c r="A8" s="5" t="s">
        <v>10</v>
      </c>
      <c r="B8" s="6" t="s">
        <v>11</v>
      </c>
      <c r="C8" s="7">
        <v>48.26</v>
      </c>
      <c r="D8" s="7">
        <v>9.5250000000000004</v>
      </c>
      <c r="E8" s="7">
        <v>9.5250000000000004</v>
      </c>
      <c r="F8" s="7">
        <v>8</v>
      </c>
      <c r="G8" s="7">
        <v>12.7</v>
      </c>
      <c r="H8" s="7">
        <v>12.7</v>
      </c>
      <c r="I8" s="7">
        <v>12.7</v>
      </c>
      <c r="J8" s="7">
        <v>12.7</v>
      </c>
      <c r="K8" s="9">
        <v>8</v>
      </c>
      <c r="L8" s="9">
        <v>8</v>
      </c>
      <c r="M8" s="9">
        <v>8</v>
      </c>
    </row>
    <row r="9" spans="1:13" x14ac:dyDescent="0.25">
      <c r="A9" s="5" t="s">
        <v>12</v>
      </c>
      <c r="B9" s="6" t="s">
        <v>11</v>
      </c>
      <c r="C9" s="7">
        <v>1.65</v>
      </c>
      <c r="D9" s="7">
        <v>0.81279999999999997</v>
      </c>
      <c r="E9" s="7">
        <v>0.81279999999999997</v>
      </c>
      <c r="F9" s="7">
        <v>1</v>
      </c>
      <c r="G9" s="7">
        <v>1.24</v>
      </c>
      <c r="H9" s="7">
        <v>1.24</v>
      </c>
      <c r="I9" s="7">
        <v>1.24</v>
      </c>
      <c r="J9" s="7">
        <v>1.24</v>
      </c>
      <c r="K9" s="9">
        <v>1</v>
      </c>
      <c r="L9" s="9">
        <v>1</v>
      </c>
      <c r="M9" s="9">
        <v>1</v>
      </c>
    </row>
    <row r="10" spans="1:13" x14ac:dyDescent="0.25">
      <c r="A10" s="5" t="s">
        <v>13</v>
      </c>
      <c r="B10" s="6" t="s">
        <v>11</v>
      </c>
      <c r="C10" s="7">
        <f t="shared" ref="C10:H10" si="0">C8-(2*C9)</f>
        <v>44.96</v>
      </c>
      <c r="D10" s="7">
        <f t="shared" si="0"/>
        <v>7.8994</v>
      </c>
      <c r="E10" s="7">
        <f t="shared" si="0"/>
        <v>7.8994</v>
      </c>
      <c r="F10" s="7">
        <f t="shared" si="0"/>
        <v>6</v>
      </c>
      <c r="G10" s="7">
        <f t="shared" si="0"/>
        <v>10.219999999999999</v>
      </c>
      <c r="H10" s="7">
        <f t="shared" si="0"/>
        <v>10.219999999999999</v>
      </c>
      <c r="I10" s="7">
        <f>I8-(2*I9)</f>
        <v>10.219999999999999</v>
      </c>
      <c r="J10" s="7">
        <f>J8-(2*J9)</f>
        <v>10.219999999999999</v>
      </c>
      <c r="K10" s="9">
        <v>6</v>
      </c>
      <c r="L10" s="9">
        <v>6</v>
      </c>
      <c r="M10" s="9">
        <v>6</v>
      </c>
    </row>
    <row r="11" spans="1:13" x14ac:dyDescent="0.25">
      <c r="A11" s="5" t="s">
        <v>14</v>
      </c>
      <c r="B11" s="6" t="s">
        <v>15</v>
      </c>
      <c r="C11" s="8">
        <f>0.25*3.14*(C10^2)</f>
        <v>1586.8002560000002</v>
      </c>
      <c r="D11" s="8">
        <f t="shared" ref="D11:H11" si="1">0.25*3.14*(D10^2)</f>
        <v>48.984408482600003</v>
      </c>
      <c r="E11" s="8">
        <f t="shared" si="1"/>
        <v>48.984408482600003</v>
      </c>
      <c r="F11" s="8">
        <f t="shared" si="1"/>
        <v>28.26</v>
      </c>
      <c r="G11" s="8">
        <f t="shared" si="1"/>
        <v>81.991993999999991</v>
      </c>
      <c r="H11" s="8">
        <f t="shared" si="1"/>
        <v>81.991993999999991</v>
      </c>
      <c r="I11" s="8">
        <f>0.25*3.14*(I10^2)</f>
        <v>81.991993999999991</v>
      </c>
      <c r="J11" s="8">
        <f>0.25*3.14*(J10^2)</f>
        <v>81.991993999999991</v>
      </c>
      <c r="K11" s="8">
        <f t="shared" ref="K11:M11" si="2">0.25*3.14*(K10^2)</f>
        <v>28.26</v>
      </c>
      <c r="L11" s="8">
        <f t="shared" si="2"/>
        <v>28.26</v>
      </c>
      <c r="M11" s="8">
        <f t="shared" si="2"/>
        <v>28.26</v>
      </c>
    </row>
    <row r="12" spans="1:13" x14ac:dyDescent="0.25">
      <c r="A12" s="5" t="s">
        <v>16</v>
      </c>
      <c r="B12" s="6" t="s">
        <v>17</v>
      </c>
      <c r="C12" s="8">
        <f>(D12*D18)+(E12*E18)+(F12*F18)+(G12*G18)+(H12*H18)+(I12*I18)+(J12*J18)</f>
        <v>161.4</v>
      </c>
      <c r="D12" s="6">
        <v>2.2999999999999998</v>
      </c>
      <c r="E12" s="6">
        <v>2.2999999999999998</v>
      </c>
      <c r="F12" s="6">
        <v>2</v>
      </c>
      <c r="G12" s="6">
        <v>2</v>
      </c>
      <c r="H12" s="6">
        <v>5</v>
      </c>
      <c r="I12" s="6">
        <v>5</v>
      </c>
      <c r="J12" s="6">
        <v>10</v>
      </c>
      <c r="K12" s="9">
        <v>2</v>
      </c>
      <c r="L12" s="9">
        <v>2</v>
      </c>
      <c r="M12" s="9">
        <v>2</v>
      </c>
    </row>
    <row r="13" spans="1:13" x14ac:dyDescent="0.25">
      <c r="A13" s="5" t="s">
        <v>18</v>
      </c>
      <c r="B13" s="6" t="s">
        <v>19</v>
      </c>
      <c r="C13" s="7">
        <f t="shared" ref="C13:H13" si="3">(C12*1000/60)/C11</f>
        <v>1.6952354209854625</v>
      </c>
      <c r="D13" s="7">
        <f t="shared" si="3"/>
        <v>0.78256193186348078</v>
      </c>
      <c r="E13" s="7">
        <f t="shared" si="3"/>
        <v>0.78256193186348078</v>
      </c>
      <c r="F13" s="7">
        <f>(F12*1000/60)/F11</f>
        <v>1.1795234725171031</v>
      </c>
      <c r="G13" s="7">
        <f t="shared" si="3"/>
        <v>0.40654375759337358</v>
      </c>
      <c r="H13" s="7">
        <f t="shared" si="3"/>
        <v>1.0163593939834337</v>
      </c>
      <c r="I13" s="7">
        <f>(I12*1000/60)/I11</f>
        <v>1.0163593939834337</v>
      </c>
      <c r="J13" s="7">
        <f>(J12*1000/60)/J11</f>
        <v>2.0327187879668673</v>
      </c>
      <c r="K13" s="7">
        <f t="shared" ref="K13:M13" si="4">(K12*1000/60)/K11</f>
        <v>1.1795234725171031</v>
      </c>
      <c r="L13" s="7">
        <f t="shared" si="4"/>
        <v>1.1795234725171031</v>
      </c>
      <c r="M13" s="7">
        <f t="shared" si="4"/>
        <v>1.1795234725171031</v>
      </c>
    </row>
    <row r="14" spans="1:13" x14ac:dyDescent="0.25">
      <c r="A14" s="5" t="s">
        <v>20</v>
      </c>
      <c r="B14" s="6" t="s">
        <v>21</v>
      </c>
      <c r="C14" s="8">
        <f t="shared" ref="C14:H14" si="5">(C13*(C10/1000))/(1.035*10^-6)</f>
        <v>73640.371524160786</v>
      </c>
      <c r="D14" s="8">
        <f t="shared" si="5"/>
        <v>5972.7243715578552</v>
      </c>
      <c r="E14" s="8">
        <f t="shared" si="5"/>
        <v>5972.7243715578552</v>
      </c>
      <c r="F14" s="8">
        <f>(F13*(F10/1000))/(1.035*10^-6)</f>
        <v>6837.8172319832074</v>
      </c>
      <c r="G14" s="8">
        <f t="shared" si="5"/>
        <v>4014.374108796404</v>
      </c>
      <c r="H14" s="8">
        <f t="shared" si="5"/>
        <v>10035.935271991008</v>
      </c>
      <c r="I14" s="8">
        <f>(I13*(I10/1000))/(1.035*10^-6)</f>
        <v>10035.935271991008</v>
      </c>
      <c r="J14" s="8">
        <f>(J13*(J10/1000))/(1.035*10^-6)</f>
        <v>20071.870543982015</v>
      </c>
      <c r="K14" s="8">
        <f t="shared" ref="K14:M14" si="6">(K13*(K10/1000))/(1.035*10^-6)</f>
        <v>6837.8172319832074</v>
      </c>
      <c r="L14" s="8">
        <f t="shared" si="6"/>
        <v>6837.8172319832074</v>
      </c>
      <c r="M14" s="8">
        <f t="shared" si="6"/>
        <v>6837.8172319832074</v>
      </c>
    </row>
    <row r="15" spans="1:13" x14ac:dyDescent="0.25">
      <c r="A15" s="5" t="s">
        <v>22</v>
      </c>
      <c r="B15" s="6" t="s">
        <v>23</v>
      </c>
      <c r="C15" s="8">
        <f>C20</f>
        <v>14762</v>
      </c>
      <c r="D15" s="8">
        <v>360</v>
      </c>
      <c r="E15" s="8">
        <v>369</v>
      </c>
      <c r="F15" s="8">
        <v>40</v>
      </c>
      <c r="G15" s="8">
        <v>400</v>
      </c>
      <c r="H15" s="8">
        <v>426</v>
      </c>
      <c r="I15" s="8">
        <v>193</v>
      </c>
      <c r="J15" s="8">
        <v>2516</v>
      </c>
      <c r="K15" s="9">
        <v>20</v>
      </c>
      <c r="L15" s="9">
        <v>40</v>
      </c>
      <c r="M15" s="9">
        <v>60</v>
      </c>
    </row>
    <row r="16" spans="1:13" x14ac:dyDescent="0.25">
      <c r="A16" s="5" t="s">
        <v>24</v>
      </c>
      <c r="B16" s="6" t="s">
        <v>25</v>
      </c>
      <c r="C16" s="7">
        <f>C15/(C12/60)/4180</f>
        <v>1.3128546272745061</v>
      </c>
      <c r="D16" s="7">
        <f t="shared" ref="D16:H16" si="7">D15/(D12/60)/4180</f>
        <v>2.2467235281880593</v>
      </c>
      <c r="E16" s="7">
        <f t="shared" si="7"/>
        <v>2.3028916163927606</v>
      </c>
      <c r="F16" s="7">
        <f t="shared" si="7"/>
        <v>0.28708133971291866</v>
      </c>
      <c r="G16" s="7">
        <f t="shared" si="7"/>
        <v>2.8708133971291865</v>
      </c>
      <c r="H16" s="7">
        <f t="shared" si="7"/>
        <v>1.2229665071770335</v>
      </c>
      <c r="I16" s="7">
        <f>I15/(I12/60)/4180</f>
        <v>0.55406698564593304</v>
      </c>
      <c r="J16" s="7">
        <f>J15/(J12/60)/4180</f>
        <v>3.6114832535885166</v>
      </c>
      <c r="K16" s="7">
        <f t="shared" ref="K16:M16" si="8">K15/(K12/60)/4180</f>
        <v>0.14354066985645933</v>
      </c>
      <c r="L16" s="7">
        <f t="shared" si="8"/>
        <v>0.28708133971291866</v>
      </c>
      <c r="M16" s="7">
        <f t="shared" si="8"/>
        <v>0.43062200956937802</v>
      </c>
    </row>
    <row r="17" spans="1:13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9"/>
      <c r="L17" s="9"/>
      <c r="M17" s="9"/>
    </row>
    <row r="18" spans="1:13" x14ac:dyDescent="0.25">
      <c r="A18" s="5" t="s">
        <v>26</v>
      </c>
      <c r="B18" s="6" t="s">
        <v>27</v>
      </c>
      <c r="C18" s="6">
        <v>1</v>
      </c>
      <c r="D18" s="6">
        <v>12</v>
      </c>
      <c r="E18" s="6">
        <v>6</v>
      </c>
      <c r="F18" s="6">
        <v>18</v>
      </c>
      <c r="G18" s="6">
        <v>12</v>
      </c>
      <c r="H18" s="6">
        <v>4</v>
      </c>
      <c r="I18" s="6">
        <v>4</v>
      </c>
      <c r="J18" s="6">
        <v>2</v>
      </c>
      <c r="K18" s="9">
        <v>18</v>
      </c>
      <c r="L18" s="9">
        <v>9</v>
      </c>
      <c r="M18" s="9">
        <v>18</v>
      </c>
    </row>
    <row r="19" spans="1:13" x14ac:dyDescent="0.25">
      <c r="A19" s="5" t="s">
        <v>28</v>
      </c>
      <c r="B19" s="6" t="s">
        <v>17</v>
      </c>
      <c r="C19" s="8">
        <f>SUM(D19:J19)</f>
        <v>161.4</v>
      </c>
      <c r="D19" s="6">
        <f>D18*D12</f>
        <v>27.599999999999998</v>
      </c>
      <c r="E19" s="6">
        <f t="shared" ref="E19:J19" si="9">E18*E12</f>
        <v>13.799999999999999</v>
      </c>
      <c r="F19" s="6">
        <f>F18*F12</f>
        <v>36</v>
      </c>
      <c r="G19" s="6">
        <f t="shared" si="9"/>
        <v>24</v>
      </c>
      <c r="H19" s="6">
        <f t="shared" si="9"/>
        <v>20</v>
      </c>
      <c r="I19" s="6">
        <f t="shared" si="9"/>
        <v>20</v>
      </c>
      <c r="J19" s="6">
        <f t="shared" si="9"/>
        <v>20</v>
      </c>
      <c r="K19" s="6">
        <f>K18*K12</f>
        <v>36</v>
      </c>
      <c r="L19" s="6">
        <f>L18*L12</f>
        <v>18</v>
      </c>
      <c r="M19" s="6">
        <f>M18*M12</f>
        <v>36</v>
      </c>
    </row>
    <row r="20" spans="1:13" x14ac:dyDescent="0.25">
      <c r="A20" s="5" t="s">
        <v>29</v>
      </c>
      <c r="B20" s="6" t="s">
        <v>23</v>
      </c>
      <c r="C20" s="8">
        <f>SUM(D20:J20)</f>
        <v>14762</v>
      </c>
      <c r="D20" s="8">
        <f>D18*D15</f>
        <v>4320</v>
      </c>
      <c r="E20" s="8">
        <f>E18*E15</f>
        <v>2214</v>
      </c>
      <c r="F20" s="8">
        <f>F18*F15</f>
        <v>720</v>
      </c>
      <c r="G20" s="8"/>
      <c r="H20" s="8">
        <f>H18*H15</f>
        <v>1704</v>
      </c>
      <c r="I20" s="8">
        <f>I18*I15</f>
        <v>772</v>
      </c>
      <c r="J20" s="8">
        <f>J18*J15</f>
        <v>5032</v>
      </c>
      <c r="K20" s="8">
        <f>K18*K15</f>
        <v>360</v>
      </c>
      <c r="L20" s="8">
        <f t="shared" ref="L20:M20" si="10">L18*L15</f>
        <v>360</v>
      </c>
      <c r="M20" s="8">
        <f t="shared" si="10"/>
        <v>1080</v>
      </c>
    </row>
    <row r="21" spans="1:13" x14ac:dyDescent="0.25">
      <c r="A21" s="5" t="s">
        <v>30</v>
      </c>
      <c r="B21" s="6" t="s">
        <v>23</v>
      </c>
      <c r="C21" s="6"/>
      <c r="D21" s="6"/>
      <c r="E21" s="6"/>
      <c r="F21" s="6"/>
      <c r="G21" s="9">
        <f>G18*G15</f>
        <v>4800</v>
      </c>
      <c r="H21" s="9"/>
      <c r="I21" s="6"/>
      <c r="J21" s="6"/>
      <c r="K21" s="9"/>
      <c r="L21" s="9"/>
      <c r="M21" s="9"/>
    </row>
    <row r="22" spans="1:13" x14ac:dyDescent="0.25">
      <c r="A22" s="5"/>
      <c r="B22" s="6"/>
      <c r="C22" s="6"/>
      <c r="D22" s="6"/>
      <c r="E22" s="6"/>
      <c r="F22" s="6"/>
      <c r="G22" s="9"/>
      <c r="H22" s="9"/>
      <c r="I22" s="6"/>
      <c r="J22" s="6"/>
      <c r="K22" s="9"/>
      <c r="L22" s="9"/>
      <c r="M22" s="9"/>
    </row>
    <row r="23" spans="1:13" x14ac:dyDescent="0.25">
      <c r="A23" s="5" t="s">
        <v>31</v>
      </c>
      <c r="B23" s="6" t="s">
        <v>32</v>
      </c>
      <c r="C23" s="6"/>
      <c r="D23" s="6"/>
      <c r="E23" s="6"/>
      <c r="F23" s="6"/>
      <c r="G23" s="6"/>
      <c r="H23" s="6"/>
      <c r="I23" s="6"/>
      <c r="J23" s="6"/>
      <c r="K23" s="9"/>
      <c r="L23" s="9"/>
      <c r="M23" s="9"/>
    </row>
    <row r="24" spans="1:13" x14ac:dyDescent="0.25">
      <c r="A24" s="10"/>
      <c r="B24" s="11"/>
      <c r="C24" s="11"/>
      <c r="D24" s="11"/>
      <c r="E24" s="11"/>
      <c r="F24" s="11"/>
      <c r="G24" s="10"/>
      <c r="H24" s="10"/>
      <c r="I24" s="11"/>
      <c r="J24" s="11"/>
    </row>
    <row r="25" spans="1:13" x14ac:dyDescent="0.25">
      <c r="A25" s="12" t="s">
        <v>28</v>
      </c>
      <c r="B25" s="13" t="s">
        <v>17</v>
      </c>
      <c r="C25" s="14">
        <f>C12</f>
        <v>161.4</v>
      </c>
      <c r="D25" s="15"/>
      <c r="E25" s="15"/>
      <c r="F25" s="15"/>
      <c r="I25" s="15"/>
      <c r="J25" s="15"/>
    </row>
    <row r="26" spans="1:13" x14ac:dyDescent="0.25">
      <c r="A26" s="12" t="s">
        <v>33</v>
      </c>
      <c r="B26" s="13" t="s">
        <v>23</v>
      </c>
      <c r="C26" s="14">
        <f>C20</f>
        <v>14762</v>
      </c>
      <c r="D26" s="15"/>
      <c r="E26" s="15"/>
      <c r="F26" t="s">
        <v>41</v>
      </c>
      <c r="I26" s="15"/>
      <c r="J26" s="15"/>
    </row>
    <row r="27" spans="1:13" x14ac:dyDescent="0.25">
      <c r="A27" s="12" t="s">
        <v>34</v>
      </c>
      <c r="B27" s="13" t="s">
        <v>25</v>
      </c>
      <c r="C27" s="16">
        <f>C26/(C25/60)/4180</f>
        <v>1.3128546272745061</v>
      </c>
      <c r="D27" s="15"/>
      <c r="E27" s="15"/>
      <c r="F27" s="15"/>
      <c r="I27" s="15"/>
      <c r="J27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BaseDoc</vt:lpstr>
      <vt:lpstr>Sheet3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2018-10-16T12:49:07Z</cp:lastPrinted>
  <dcterms:created xsi:type="dcterms:W3CDTF">2018-10-16T10:17:41Z</dcterms:created>
  <dcterms:modified xsi:type="dcterms:W3CDTF">2018-10-16T13:21:10Z</dcterms:modified>
</cp:coreProperties>
</file>