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7729"/>
  <workbookPr date1904="1" showInkAnnotation="0" autoCompressPictures="0"/>
  <bookViews>
    <workbookView xWindow="2960" yWindow="0" windowWidth="27600" windowHeight="15340" tabRatio="978" firstSheet="2" activeTab="6"/>
  </bookViews>
  <sheets>
    <sheet name="RPC RE34-COST ESTIMATE " sheetId="4" r:id="rId1"/>
    <sheet name="Number of Chambers" sheetId="30" r:id="rId2"/>
    <sheet name="RPC Chamber components BoE" sheetId="31" r:id="rId3"/>
    <sheet name="RPC back end electronis BoE" sheetId="32" r:id="rId4"/>
    <sheet name="RPC Electronics BoE" sheetId="28" r:id="rId5"/>
    <sheet name="RPC power system BoE" sheetId="25" r:id="rId6"/>
    <sheet name="RPC Logistics-installation BoE" sheetId="33" r:id="rId7"/>
    <sheet name="RPC LINK COST ESTIMATE" sheetId="26" r:id="rId8"/>
    <sheet name="Rates" sheetId="6" r:id="rId9"/>
    <sheet name="Plots" sheetId="24" r:id="rId10"/>
    <sheet name="Modules" sheetId="27" r:id="rId11"/>
    <sheet name="chip_technology" sheetId="17" r:id="rId12"/>
    <sheet name="ASICs" sheetId="18" r:id="rId13"/>
    <sheet name="Optics" sheetId="19" r:id="rId14"/>
    <sheet name="Power" sheetId="20" r:id="rId15"/>
    <sheet name="COST ESTIMATE TEMPLATE_GLASS" sheetId="23" r:id="rId16"/>
    <sheet name="Instructions" sheetId="10" r:id="rId17"/>
    <sheet name="New DAQ" sheetId="29" r:id="rId18"/>
  </sheets>
  <definedNames>
    <definedName name="_xlnm.Print_Area" localSheetId="15">'COST ESTIMATE TEMPLATE_GLASS'!$A$1:$N$7</definedName>
    <definedName name="_xlnm.Print_Area" localSheetId="7">'RPC LINK COST ESTIMATE'!$A$1:$N$4</definedName>
    <definedName name="_xlnm.Print_Area" localSheetId="0">'RPC RE34-COST ESTIMATE '!$A$1:$N$7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33" i="33" l="1"/>
  <c r="G33" i="33"/>
  <c r="H32" i="33"/>
  <c r="G32" i="33"/>
  <c r="H25" i="33"/>
  <c r="G25" i="33"/>
  <c r="H24" i="33"/>
  <c r="G24" i="33"/>
  <c r="H17" i="33"/>
  <c r="G17" i="33"/>
  <c r="H16" i="33"/>
  <c r="G16" i="33"/>
  <c r="C69" i="4"/>
  <c r="H6" i="4"/>
  <c r="H13" i="4"/>
  <c r="H41" i="4"/>
  <c r="H40" i="4"/>
  <c r="H39" i="4"/>
  <c r="J15" i="4"/>
  <c r="J16" i="4"/>
  <c r="K16" i="4"/>
  <c r="J17" i="4"/>
  <c r="K17" i="4"/>
  <c r="J21" i="4"/>
  <c r="K21" i="4"/>
  <c r="K24" i="4"/>
  <c r="F7" i="32"/>
  <c r="G21" i="4"/>
  <c r="G20" i="4"/>
  <c r="C6" i="32"/>
  <c r="D6" i="32"/>
  <c r="J20" i="4"/>
  <c r="E7" i="32"/>
  <c r="F21" i="4"/>
  <c r="F20" i="4"/>
  <c r="G17" i="4"/>
  <c r="G16" i="4"/>
  <c r="E11" i="28"/>
  <c r="F11" i="28"/>
  <c r="M17" i="4"/>
  <c r="F17" i="4"/>
  <c r="N17" i="4"/>
  <c r="L17" i="4"/>
  <c r="H17" i="4"/>
  <c r="C17" i="4"/>
  <c r="D7" i="28"/>
  <c r="J13" i="4"/>
  <c r="K13" i="4"/>
  <c r="M13" i="4"/>
  <c r="E22" i="28"/>
  <c r="F22" i="28"/>
  <c r="I22" i="28"/>
  <c r="E23" i="28"/>
  <c r="F23" i="28"/>
  <c r="I23" i="28"/>
  <c r="I26" i="28"/>
  <c r="E7" i="28"/>
  <c r="F13" i="4"/>
  <c r="N13" i="4"/>
  <c r="G13" i="4"/>
  <c r="C13" i="4"/>
  <c r="D8" i="28"/>
  <c r="J14" i="4"/>
  <c r="K14" i="4"/>
  <c r="M14" i="4"/>
  <c r="F14" i="4"/>
  <c r="N14" i="4"/>
  <c r="G14" i="4"/>
  <c r="C14" i="4"/>
  <c r="M15" i="4"/>
  <c r="F15" i="4"/>
  <c r="N15" i="4"/>
  <c r="G15" i="4"/>
  <c r="C15" i="4"/>
  <c r="D10" i="28"/>
  <c r="M16" i="4"/>
  <c r="F16" i="4"/>
  <c r="N16" i="4"/>
  <c r="C16" i="4"/>
  <c r="C12" i="4"/>
  <c r="H16" i="4"/>
  <c r="F10" i="28"/>
  <c r="E10" i="28"/>
  <c r="J22" i="28"/>
  <c r="J23" i="28"/>
  <c r="J26" i="28"/>
  <c r="D11" i="28"/>
  <c r="D22" i="28"/>
  <c r="D23" i="28"/>
  <c r="E30" i="28"/>
  <c r="F30" i="28"/>
  <c r="J30" i="28"/>
  <c r="E28" i="28"/>
  <c r="F28" i="28"/>
  <c r="J28" i="28"/>
  <c r="E29" i="28"/>
  <c r="F29" i="28"/>
  <c r="J29" i="28"/>
  <c r="I29" i="28"/>
  <c r="L16" i="4"/>
  <c r="F8" i="31"/>
  <c r="F9" i="31"/>
  <c r="F10" i="31"/>
  <c r="I30" i="28"/>
  <c r="F7" i="28"/>
  <c r="E8" i="28"/>
  <c r="F8" i="28"/>
  <c r="H15" i="4"/>
  <c r="F17" i="28"/>
  <c r="I28" i="28"/>
  <c r="J8" i="4"/>
  <c r="K8" i="4"/>
  <c r="M8" i="4"/>
  <c r="K25" i="4"/>
  <c r="K20" i="4"/>
  <c r="J10" i="4"/>
  <c r="K10" i="4"/>
  <c r="J9" i="4"/>
  <c r="K9" i="4"/>
  <c r="J7" i="4"/>
  <c r="K7" i="4"/>
  <c r="J6" i="4"/>
  <c r="K6" i="4"/>
  <c r="H7" i="4"/>
  <c r="H8" i="4"/>
  <c r="H9" i="4"/>
  <c r="H10" i="4"/>
  <c r="G7" i="4"/>
  <c r="G8" i="4"/>
  <c r="G9" i="4"/>
  <c r="G10" i="4"/>
  <c r="G6" i="4"/>
  <c r="F7" i="4"/>
  <c r="F8" i="4"/>
  <c r="F9" i="4"/>
  <c r="F10" i="4"/>
  <c r="F6" i="4"/>
  <c r="G15" i="31"/>
  <c r="F7" i="31"/>
  <c r="F6" i="31"/>
  <c r="E7" i="31"/>
  <c r="E8" i="31"/>
  <c r="E9" i="31"/>
  <c r="E10" i="31"/>
  <c r="E6" i="31"/>
  <c r="D7" i="31"/>
  <c r="D8" i="31"/>
  <c r="D9" i="31"/>
  <c r="D10" i="31"/>
  <c r="D6" i="31"/>
  <c r="G14" i="31"/>
  <c r="F14" i="31"/>
  <c r="D14" i="31"/>
  <c r="H14" i="4"/>
  <c r="F2" i="30"/>
  <c r="F3" i="30"/>
  <c r="F5" i="30"/>
  <c r="H45" i="4"/>
  <c r="H46" i="4"/>
  <c r="H47" i="4"/>
  <c r="H48" i="4"/>
  <c r="H49" i="4"/>
  <c r="H50" i="4"/>
  <c r="H44" i="4"/>
  <c r="H31" i="4"/>
  <c r="H32" i="4"/>
  <c r="H33" i="4"/>
  <c r="H34" i="4"/>
  <c r="H35" i="4"/>
  <c r="H36" i="4"/>
  <c r="H37" i="4"/>
  <c r="H38" i="4"/>
  <c r="H30" i="4"/>
  <c r="G45" i="4"/>
  <c r="G46" i="4"/>
  <c r="G47" i="4"/>
  <c r="G48" i="4"/>
  <c r="G49" i="4"/>
  <c r="G50" i="4"/>
  <c r="G44" i="4"/>
  <c r="E23" i="25"/>
  <c r="F45" i="4"/>
  <c r="E24" i="25"/>
  <c r="F46" i="4"/>
  <c r="E25" i="25"/>
  <c r="F47" i="4"/>
  <c r="E26" i="25"/>
  <c r="F48" i="4"/>
  <c r="F49" i="4"/>
  <c r="F50" i="4"/>
  <c r="E22" i="25"/>
  <c r="F44" i="4"/>
  <c r="G31" i="4"/>
  <c r="G32" i="4"/>
  <c r="G33" i="4"/>
  <c r="G34" i="4"/>
  <c r="G35" i="4"/>
  <c r="G36" i="4"/>
  <c r="G37" i="4"/>
  <c r="G38" i="4"/>
  <c r="G39" i="4"/>
  <c r="G40" i="4"/>
  <c r="G41" i="4"/>
  <c r="G30" i="4"/>
  <c r="E9" i="25"/>
  <c r="F31" i="4"/>
  <c r="E10" i="25"/>
  <c r="F32" i="4"/>
  <c r="E11" i="25"/>
  <c r="F33" i="4"/>
  <c r="E12" i="25"/>
  <c r="F34" i="4"/>
  <c r="E13" i="25"/>
  <c r="F35" i="4"/>
  <c r="E14" i="25"/>
  <c r="F36" i="4"/>
  <c r="E15" i="25"/>
  <c r="F37" i="4"/>
  <c r="E16" i="25"/>
  <c r="F38" i="4"/>
  <c r="E17" i="25"/>
  <c r="F39" i="4"/>
  <c r="C69" i="25"/>
  <c r="E18" i="25"/>
  <c r="F40" i="4"/>
  <c r="E19" i="25"/>
  <c r="F41" i="4"/>
  <c r="E8" i="25"/>
  <c r="F30" i="4"/>
  <c r="C9" i="25"/>
  <c r="D9" i="25"/>
  <c r="J31" i="4"/>
  <c r="C10" i="25"/>
  <c r="D10" i="25"/>
  <c r="J32" i="4"/>
  <c r="C11" i="25"/>
  <c r="D11" i="25"/>
  <c r="J33" i="4"/>
  <c r="C12" i="25"/>
  <c r="D12" i="25"/>
  <c r="J34" i="4"/>
  <c r="C13" i="25"/>
  <c r="D13" i="25"/>
  <c r="J35" i="4"/>
  <c r="C14" i="25"/>
  <c r="D14" i="25"/>
  <c r="J36" i="4"/>
  <c r="C15" i="25"/>
  <c r="D15" i="25"/>
  <c r="J37" i="4"/>
  <c r="C16" i="25"/>
  <c r="D16" i="25"/>
  <c r="J38" i="4"/>
  <c r="C17" i="25"/>
  <c r="D17" i="25"/>
  <c r="J39" i="4"/>
  <c r="C18" i="25"/>
  <c r="D18" i="25"/>
  <c r="J40" i="4"/>
  <c r="C19" i="25"/>
  <c r="D19" i="25"/>
  <c r="J41" i="4"/>
  <c r="C8" i="25"/>
  <c r="D8" i="25"/>
  <c r="J30" i="4"/>
  <c r="C28" i="25"/>
  <c r="C27" i="25"/>
  <c r="C23" i="25"/>
  <c r="D23" i="25"/>
  <c r="C24" i="25"/>
  <c r="D24" i="25"/>
  <c r="C25" i="25"/>
  <c r="D25" i="25"/>
  <c r="C26" i="25"/>
  <c r="D26" i="25"/>
  <c r="D27" i="25"/>
  <c r="D28" i="25"/>
  <c r="C22" i="25"/>
  <c r="D22" i="25"/>
  <c r="E59" i="25"/>
  <c r="E60" i="25"/>
  <c r="E61" i="25"/>
  <c r="E62" i="25"/>
  <c r="E63" i="25"/>
  <c r="E64" i="25"/>
  <c r="E65" i="25"/>
  <c r="E66" i="25"/>
  <c r="E67" i="25"/>
  <c r="E68" i="25"/>
  <c r="E69" i="25"/>
  <c r="E70" i="25"/>
  <c r="E71" i="25"/>
  <c r="E72" i="25"/>
  <c r="E73" i="25"/>
  <c r="E74" i="25"/>
  <c r="E76" i="25"/>
  <c r="J25" i="27"/>
  <c r="J23" i="27"/>
  <c r="J18" i="27"/>
  <c r="J14" i="27"/>
  <c r="J12" i="27"/>
  <c r="J7" i="27"/>
  <c r="J5" i="27"/>
  <c r="J26" i="20"/>
  <c r="J24" i="20"/>
  <c r="J22" i="20"/>
  <c r="F20" i="20"/>
  <c r="F19" i="20"/>
  <c r="F18" i="20"/>
  <c r="F17" i="20"/>
  <c r="F16" i="20"/>
  <c r="F14" i="20"/>
  <c r="F11" i="20"/>
  <c r="F10" i="20"/>
  <c r="F9" i="20"/>
  <c r="F8" i="20"/>
  <c r="F7" i="20"/>
  <c r="F5" i="20"/>
  <c r="J20" i="19"/>
  <c r="J19" i="19"/>
  <c r="J6" i="19"/>
  <c r="J5" i="19"/>
  <c r="D26" i="18"/>
  <c r="J15" i="18"/>
  <c r="J13" i="18"/>
  <c r="J11" i="18"/>
  <c r="J9" i="18"/>
  <c r="J7" i="18"/>
  <c r="J5" i="18"/>
  <c r="J25" i="17"/>
  <c r="J24" i="17"/>
  <c r="F24" i="17"/>
  <c r="J23" i="17"/>
  <c r="F23" i="17"/>
  <c r="J21" i="17"/>
  <c r="J20" i="17"/>
  <c r="J19" i="17"/>
  <c r="J18" i="17"/>
  <c r="J17" i="17"/>
  <c r="J15" i="17"/>
  <c r="J14" i="17"/>
  <c r="J12" i="17"/>
  <c r="J11" i="17"/>
  <c r="J10" i="17"/>
  <c r="J9" i="17"/>
  <c r="J8" i="17"/>
  <c r="J7" i="17"/>
  <c r="J6" i="17"/>
  <c r="J5" i="17"/>
  <c r="K50" i="4"/>
  <c r="M50" i="4"/>
  <c r="J46" i="4"/>
  <c r="K46" i="4"/>
  <c r="M46" i="4"/>
  <c r="J45" i="4"/>
  <c r="K45" i="4"/>
  <c r="M45" i="4"/>
  <c r="J44" i="4"/>
  <c r="K44" i="4"/>
  <c r="M44" i="4"/>
  <c r="K34" i="4"/>
  <c r="M34" i="4"/>
  <c r="K30" i="4"/>
  <c r="M30" i="4"/>
  <c r="K33" i="4"/>
  <c r="M33" i="4"/>
  <c r="K31" i="4"/>
  <c r="M31" i="4"/>
  <c r="N31" i="4"/>
  <c r="C31" i="4"/>
  <c r="N34" i="4"/>
  <c r="C34" i="4"/>
  <c r="B28" i="24"/>
  <c r="C14" i="23"/>
  <c r="C15" i="23"/>
  <c r="M20" i="4"/>
  <c r="N20" i="4"/>
  <c r="C20" i="4"/>
  <c r="M21" i="4"/>
  <c r="N21" i="4"/>
  <c r="C21" i="4"/>
  <c r="C19" i="4"/>
  <c r="C18" i="23"/>
  <c r="C19" i="23"/>
  <c r="C20" i="23"/>
  <c r="C21" i="23"/>
  <c r="C17" i="23"/>
  <c r="D6" i="24"/>
  <c r="M24" i="4"/>
  <c r="N24" i="4"/>
  <c r="C24" i="4"/>
  <c r="M25" i="4"/>
  <c r="N25" i="4"/>
  <c r="C25" i="4"/>
  <c r="C23" i="4"/>
  <c r="C24" i="23"/>
  <c r="C25" i="23"/>
  <c r="C23" i="23"/>
  <c r="D7" i="24"/>
  <c r="N33" i="4"/>
  <c r="C33" i="4"/>
  <c r="K35" i="4"/>
  <c r="M35" i="4"/>
  <c r="N35" i="4"/>
  <c r="C35" i="4"/>
  <c r="K36" i="4"/>
  <c r="M36" i="4"/>
  <c r="N36" i="4"/>
  <c r="C36" i="4"/>
  <c r="K37" i="4"/>
  <c r="M37" i="4"/>
  <c r="N37" i="4"/>
  <c r="C37" i="4"/>
  <c r="K38" i="4"/>
  <c r="M38" i="4"/>
  <c r="N38" i="4"/>
  <c r="C38" i="4"/>
  <c r="K39" i="4"/>
  <c r="M39" i="4"/>
  <c r="N39" i="4"/>
  <c r="C39" i="4"/>
  <c r="K40" i="4"/>
  <c r="M40" i="4"/>
  <c r="N40" i="4"/>
  <c r="C40" i="4"/>
  <c r="K41" i="4"/>
  <c r="M41" i="4"/>
  <c r="N41" i="4"/>
  <c r="C41" i="4"/>
  <c r="C29" i="4"/>
  <c r="C29" i="23"/>
  <c r="D8" i="24"/>
  <c r="N44" i="4"/>
  <c r="C44" i="4"/>
  <c r="N45" i="4"/>
  <c r="C45" i="4"/>
  <c r="N46" i="4"/>
  <c r="C46" i="4"/>
  <c r="J47" i="4"/>
  <c r="K47" i="4"/>
  <c r="M47" i="4"/>
  <c r="N47" i="4"/>
  <c r="C47" i="4"/>
  <c r="J48" i="4"/>
  <c r="K48" i="4"/>
  <c r="M48" i="4"/>
  <c r="N48" i="4"/>
  <c r="C48" i="4"/>
  <c r="K49" i="4"/>
  <c r="M49" i="4"/>
  <c r="N49" i="4"/>
  <c r="C49" i="4"/>
  <c r="N50" i="4"/>
  <c r="C50" i="4"/>
  <c r="C43" i="4"/>
  <c r="C43" i="23"/>
  <c r="D9" i="24"/>
  <c r="M55" i="4"/>
  <c r="N55" i="4"/>
  <c r="C55" i="4"/>
  <c r="M56" i="4"/>
  <c r="N56" i="4"/>
  <c r="C56" i="4"/>
  <c r="K57" i="4"/>
  <c r="M57" i="4"/>
  <c r="N57" i="4"/>
  <c r="C57" i="4"/>
  <c r="C54" i="4"/>
  <c r="C55" i="23"/>
  <c r="C56" i="23"/>
  <c r="C57" i="23"/>
  <c r="C54" i="23"/>
  <c r="D10" i="24"/>
  <c r="N62" i="4"/>
  <c r="C62" i="4"/>
  <c r="N63" i="4"/>
  <c r="C63" i="4"/>
  <c r="N64" i="4"/>
  <c r="C64" i="4"/>
  <c r="N65" i="4"/>
  <c r="C65" i="4"/>
  <c r="C61" i="4"/>
  <c r="C62" i="23"/>
  <c r="C63" i="23"/>
  <c r="C64" i="23"/>
  <c r="C65" i="23"/>
  <c r="C61" i="23"/>
  <c r="D12" i="24"/>
  <c r="N68" i="4"/>
  <c r="C68" i="4"/>
  <c r="N69" i="4"/>
  <c r="N70" i="4"/>
  <c r="C70" i="4"/>
  <c r="C67" i="4"/>
  <c r="C68" i="23"/>
  <c r="C69" i="23"/>
  <c r="C70" i="23"/>
  <c r="C67" i="23"/>
  <c r="D13" i="24"/>
  <c r="M6" i="4"/>
  <c r="N6" i="4"/>
  <c r="C6" i="4"/>
  <c r="M7" i="4"/>
  <c r="N7" i="4"/>
  <c r="C7" i="4"/>
  <c r="N8" i="4"/>
  <c r="C8" i="4"/>
  <c r="M9" i="4"/>
  <c r="N9" i="4"/>
  <c r="C9" i="4"/>
  <c r="M10" i="4"/>
  <c r="N10" i="4"/>
  <c r="C10" i="4"/>
  <c r="C5" i="4"/>
  <c r="D17" i="24"/>
  <c r="C7" i="24"/>
  <c r="C8" i="24"/>
  <c r="C10" i="24"/>
  <c r="C15" i="24"/>
  <c r="C20" i="24"/>
  <c r="D28" i="24"/>
  <c r="E28" i="24"/>
  <c r="G28" i="24"/>
  <c r="H28" i="24"/>
  <c r="B29" i="24"/>
  <c r="C29" i="24"/>
  <c r="D29" i="24"/>
  <c r="E29" i="24"/>
  <c r="D30" i="24"/>
  <c r="E30" i="24"/>
  <c r="B31" i="24"/>
  <c r="C31" i="24"/>
  <c r="D31" i="24"/>
  <c r="E31" i="24"/>
  <c r="B54" i="23"/>
  <c r="B10" i="24"/>
  <c r="B32" i="24"/>
  <c r="C32" i="24"/>
  <c r="D32" i="24"/>
  <c r="E32" i="24"/>
  <c r="B61" i="23"/>
  <c r="B12" i="24"/>
  <c r="B33" i="24"/>
  <c r="C33" i="24"/>
  <c r="D33" i="24"/>
  <c r="E33" i="24"/>
  <c r="B67" i="23"/>
  <c r="B13" i="24"/>
  <c r="B34" i="24"/>
  <c r="C34" i="24"/>
  <c r="D34" i="24"/>
  <c r="E34" i="24"/>
  <c r="J29" i="24"/>
  <c r="J31" i="24"/>
  <c r="J32" i="24"/>
  <c r="J33" i="24"/>
  <c r="J34" i="24"/>
  <c r="I28" i="24"/>
  <c r="K9" i="26"/>
  <c r="K8" i="26"/>
  <c r="K7" i="26"/>
  <c r="M7" i="26"/>
  <c r="N7" i="26"/>
  <c r="C7" i="26"/>
  <c r="M8" i="26"/>
  <c r="N8" i="26"/>
  <c r="C8" i="26"/>
  <c r="M9" i="26"/>
  <c r="N9" i="26"/>
  <c r="C9" i="26"/>
  <c r="C6" i="26"/>
  <c r="J35" i="24"/>
  <c r="M10" i="26"/>
  <c r="M11" i="26"/>
  <c r="N10" i="26"/>
  <c r="C10" i="26"/>
  <c r="N11" i="26"/>
  <c r="C11" i="26"/>
  <c r="K28" i="24"/>
  <c r="M35" i="24"/>
  <c r="L35" i="24"/>
  <c r="K35" i="24"/>
  <c r="M34" i="24"/>
  <c r="L34" i="24"/>
  <c r="K34" i="24"/>
  <c r="M33" i="24"/>
  <c r="L33" i="24"/>
  <c r="K33" i="24"/>
  <c r="M32" i="24"/>
  <c r="L32" i="24"/>
  <c r="K32" i="24"/>
  <c r="M31" i="24"/>
  <c r="L31" i="24"/>
  <c r="K31" i="24"/>
  <c r="K30" i="24"/>
  <c r="M29" i="24"/>
  <c r="L29" i="24"/>
  <c r="K29" i="24"/>
  <c r="I27" i="24"/>
  <c r="K27" i="24"/>
  <c r="K32" i="4"/>
  <c r="M32" i="4"/>
  <c r="N32" i="4"/>
  <c r="C27" i="4"/>
  <c r="B17" i="23"/>
  <c r="J9" i="26"/>
  <c r="J7" i="26"/>
  <c r="L9" i="26"/>
  <c r="L8" i="26"/>
  <c r="L7" i="26"/>
  <c r="B50" i="24"/>
  <c r="E48" i="24"/>
  <c r="E50" i="24"/>
  <c r="E51" i="24"/>
  <c r="E52" i="24"/>
  <c r="E53" i="24"/>
  <c r="D48" i="24"/>
  <c r="D49" i="24"/>
  <c r="D50" i="24"/>
  <c r="D51" i="24"/>
  <c r="D52" i="24"/>
  <c r="D53" i="24"/>
  <c r="E15" i="24"/>
  <c r="E20" i="24"/>
  <c r="D47" i="24"/>
  <c r="C48" i="24"/>
  <c r="C50" i="24"/>
  <c r="C51" i="24"/>
  <c r="C52" i="24"/>
  <c r="C53" i="24"/>
  <c r="B53" i="24"/>
  <c r="B52" i="24"/>
  <c r="B51" i="24"/>
  <c r="B48" i="24"/>
  <c r="B47" i="24"/>
  <c r="C6" i="23"/>
  <c r="C7" i="23"/>
  <c r="C8" i="23"/>
  <c r="C9" i="23"/>
  <c r="C10" i="23"/>
  <c r="C5" i="23"/>
  <c r="D18" i="24"/>
  <c r="A18" i="24"/>
  <c r="A17" i="24"/>
  <c r="A13" i="24"/>
  <c r="A12" i="24"/>
  <c r="A8" i="24"/>
  <c r="A6" i="24"/>
  <c r="A7" i="24"/>
  <c r="A10" i="24"/>
  <c r="B40" i="24"/>
  <c r="C27" i="23"/>
  <c r="D38" i="24"/>
  <c r="D40" i="24"/>
  <c r="D41" i="24"/>
  <c r="D42" i="24"/>
  <c r="D43" i="24"/>
  <c r="B43" i="24"/>
  <c r="B42" i="24"/>
  <c r="B41" i="24"/>
  <c r="B57" i="23"/>
  <c r="B38" i="24"/>
  <c r="B37" i="24"/>
  <c r="C38" i="24"/>
  <c r="C39" i="24"/>
  <c r="C40" i="24"/>
  <c r="C41" i="24"/>
  <c r="C42" i="24"/>
  <c r="C43" i="24"/>
  <c r="C37" i="24"/>
  <c r="C21" i="24"/>
  <c r="J6" i="23"/>
  <c r="L6" i="23"/>
  <c r="M6" i="23"/>
  <c r="F6" i="23"/>
  <c r="N6" i="23"/>
  <c r="L7" i="23"/>
  <c r="M7" i="23"/>
  <c r="N7" i="23"/>
  <c r="L8" i="23"/>
  <c r="M8" i="23"/>
  <c r="N8" i="23"/>
  <c r="L9" i="23"/>
  <c r="M9" i="23"/>
  <c r="N9" i="23"/>
  <c r="L10" i="23"/>
  <c r="M10" i="23"/>
  <c r="N10" i="23"/>
  <c r="F17" i="24"/>
  <c r="F13" i="24"/>
  <c r="F12" i="24"/>
  <c r="F10" i="24"/>
  <c r="F7" i="24"/>
  <c r="B70" i="23"/>
  <c r="E70" i="23"/>
  <c r="F70" i="23"/>
  <c r="G70" i="23"/>
  <c r="H70" i="23"/>
  <c r="J70" i="23"/>
  <c r="K70" i="23"/>
  <c r="L70" i="23"/>
  <c r="M70" i="23"/>
  <c r="N70" i="23"/>
  <c r="B43" i="23"/>
  <c r="B9" i="24"/>
  <c r="B55" i="23"/>
  <c r="B29" i="23"/>
  <c r="B8" i="24"/>
  <c r="E43" i="23"/>
  <c r="F43" i="23"/>
  <c r="G43" i="23"/>
  <c r="H43" i="23"/>
  <c r="J43" i="23"/>
  <c r="K43" i="23"/>
  <c r="L43" i="23"/>
  <c r="M43" i="23"/>
  <c r="N43" i="23"/>
  <c r="B44" i="23"/>
  <c r="C44" i="23"/>
  <c r="E44" i="23"/>
  <c r="F44" i="23"/>
  <c r="G44" i="23"/>
  <c r="H44" i="23"/>
  <c r="J44" i="23"/>
  <c r="K44" i="23"/>
  <c r="L44" i="4"/>
  <c r="L44" i="23"/>
  <c r="M44" i="23"/>
  <c r="N44" i="23"/>
  <c r="B45" i="23"/>
  <c r="C45" i="23"/>
  <c r="E45" i="23"/>
  <c r="F45" i="23"/>
  <c r="G45" i="23"/>
  <c r="H45" i="23"/>
  <c r="J45" i="23"/>
  <c r="K45" i="23"/>
  <c r="L45" i="4"/>
  <c r="L45" i="23"/>
  <c r="M45" i="23"/>
  <c r="N45" i="23"/>
  <c r="B46" i="23"/>
  <c r="C46" i="23"/>
  <c r="E46" i="23"/>
  <c r="F46" i="23"/>
  <c r="G46" i="23"/>
  <c r="H46" i="23"/>
  <c r="J46" i="23"/>
  <c r="K46" i="23"/>
  <c r="L46" i="4"/>
  <c r="L46" i="23"/>
  <c r="M46" i="23"/>
  <c r="N46" i="23"/>
  <c r="B47" i="23"/>
  <c r="C47" i="23"/>
  <c r="E47" i="23"/>
  <c r="F47" i="23"/>
  <c r="G47" i="23"/>
  <c r="H47" i="23"/>
  <c r="J47" i="23"/>
  <c r="K47" i="23"/>
  <c r="L47" i="4"/>
  <c r="L47" i="23"/>
  <c r="M47" i="23"/>
  <c r="N47" i="23"/>
  <c r="B48" i="23"/>
  <c r="C48" i="23"/>
  <c r="E48" i="23"/>
  <c r="F48" i="23"/>
  <c r="G48" i="23"/>
  <c r="H48" i="23"/>
  <c r="J48" i="23"/>
  <c r="K48" i="23"/>
  <c r="L48" i="4"/>
  <c r="L48" i="23"/>
  <c r="M48" i="23"/>
  <c r="N48" i="23"/>
  <c r="B49" i="23"/>
  <c r="C49" i="23"/>
  <c r="E49" i="23"/>
  <c r="F49" i="23"/>
  <c r="G49" i="23"/>
  <c r="H49" i="23"/>
  <c r="J49" i="23"/>
  <c r="K49" i="23"/>
  <c r="L49" i="4"/>
  <c r="L49" i="23"/>
  <c r="M49" i="23"/>
  <c r="N49" i="23"/>
  <c r="B50" i="23"/>
  <c r="C50" i="23"/>
  <c r="E50" i="23"/>
  <c r="F50" i="23"/>
  <c r="G50" i="23"/>
  <c r="H50" i="23"/>
  <c r="J50" i="23"/>
  <c r="K50" i="23"/>
  <c r="L50" i="4"/>
  <c r="L50" i="23"/>
  <c r="M50" i="23"/>
  <c r="N50" i="23"/>
  <c r="E54" i="23"/>
  <c r="F54" i="23"/>
  <c r="G54" i="23"/>
  <c r="H54" i="23"/>
  <c r="J54" i="23"/>
  <c r="K54" i="23"/>
  <c r="L54" i="23"/>
  <c r="M54" i="23"/>
  <c r="N54" i="23"/>
  <c r="E55" i="23"/>
  <c r="F55" i="23"/>
  <c r="G55" i="23"/>
  <c r="H55" i="23"/>
  <c r="J55" i="23"/>
  <c r="K55" i="23"/>
  <c r="L55" i="23"/>
  <c r="M55" i="23"/>
  <c r="N55" i="23"/>
  <c r="B56" i="23"/>
  <c r="E56" i="23"/>
  <c r="F56" i="23"/>
  <c r="G56" i="23"/>
  <c r="H56" i="23"/>
  <c r="J56" i="23"/>
  <c r="K56" i="23"/>
  <c r="L56" i="23"/>
  <c r="M56" i="23"/>
  <c r="N56" i="23"/>
  <c r="E57" i="23"/>
  <c r="F57" i="23"/>
  <c r="G57" i="23"/>
  <c r="H57" i="23"/>
  <c r="J57" i="23"/>
  <c r="K57" i="23"/>
  <c r="L57" i="4"/>
  <c r="L57" i="23"/>
  <c r="M57" i="23"/>
  <c r="N57" i="23"/>
  <c r="E61" i="23"/>
  <c r="F61" i="23"/>
  <c r="G61" i="23"/>
  <c r="H61" i="23"/>
  <c r="J61" i="23"/>
  <c r="K61" i="23"/>
  <c r="L61" i="23"/>
  <c r="M61" i="23"/>
  <c r="N61" i="23"/>
  <c r="B62" i="23"/>
  <c r="E62" i="23"/>
  <c r="F62" i="23"/>
  <c r="G62" i="23"/>
  <c r="H62" i="23"/>
  <c r="J62" i="23"/>
  <c r="K62" i="23"/>
  <c r="L62" i="23"/>
  <c r="M62" i="23"/>
  <c r="N62" i="23"/>
  <c r="B63" i="23"/>
  <c r="E63" i="23"/>
  <c r="F63" i="23"/>
  <c r="G63" i="23"/>
  <c r="H63" i="23"/>
  <c r="J63" i="23"/>
  <c r="K63" i="23"/>
  <c r="L63" i="23"/>
  <c r="M63" i="23"/>
  <c r="N63" i="23"/>
  <c r="B64" i="23"/>
  <c r="E64" i="23"/>
  <c r="F64" i="23"/>
  <c r="G64" i="23"/>
  <c r="H64" i="23"/>
  <c r="J64" i="23"/>
  <c r="K64" i="23"/>
  <c r="L64" i="23"/>
  <c r="M64" i="23"/>
  <c r="N64" i="23"/>
  <c r="B65" i="23"/>
  <c r="E65" i="23"/>
  <c r="F65" i="23"/>
  <c r="G65" i="23"/>
  <c r="H65" i="23"/>
  <c r="J65" i="23"/>
  <c r="K65" i="23"/>
  <c r="L65" i="23"/>
  <c r="M65" i="23"/>
  <c r="N65" i="23"/>
  <c r="E67" i="23"/>
  <c r="F67" i="23"/>
  <c r="G67" i="23"/>
  <c r="H67" i="23"/>
  <c r="J67" i="23"/>
  <c r="K67" i="23"/>
  <c r="L67" i="23"/>
  <c r="M67" i="23"/>
  <c r="N67" i="23"/>
  <c r="B68" i="23"/>
  <c r="E68" i="23"/>
  <c r="F68" i="23"/>
  <c r="G68" i="23"/>
  <c r="H68" i="23"/>
  <c r="J68" i="23"/>
  <c r="K68" i="23"/>
  <c r="L68" i="23"/>
  <c r="M68" i="23"/>
  <c r="N68" i="23"/>
  <c r="B69" i="23"/>
  <c r="E69" i="23"/>
  <c r="F69" i="23"/>
  <c r="G69" i="23"/>
  <c r="H69" i="23"/>
  <c r="J69" i="23"/>
  <c r="K69" i="23"/>
  <c r="L69" i="23"/>
  <c r="M69" i="23"/>
  <c r="N69" i="23"/>
  <c r="B27" i="23"/>
  <c r="B30" i="23"/>
  <c r="N30" i="4"/>
  <c r="C30" i="4"/>
  <c r="C30" i="23"/>
  <c r="E30" i="23"/>
  <c r="F30" i="23"/>
  <c r="G30" i="23"/>
  <c r="H30" i="23"/>
  <c r="J30" i="23"/>
  <c r="K30" i="23"/>
  <c r="L30" i="4"/>
  <c r="L30" i="23"/>
  <c r="M30" i="23"/>
  <c r="N30" i="23"/>
  <c r="B31" i="23"/>
  <c r="C31" i="23"/>
  <c r="E31" i="23"/>
  <c r="F31" i="23"/>
  <c r="G31" i="23"/>
  <c r="H31" i="23"/>
  <c r="J31" i="23"/>
  <c r="K31" i="23"/>
  <c r="L31" i="4"/>
  <c r="L31" i="23"/>
  <c r="M31" i="23"/>
  <c r="N31" i="23"/>
  <c r="B32" i="23"/>
  <c r="C32" i="4"/>
  <c r="C32" i="23"/>
  <c r="E32" i="23"/>
  <c r="F32" i="23"/>
  <c r="G32" i="23"/>
  <c r="H32" i="23"/>
  <c r="J32" i="23"/>
  <c r="K32" i="23"/>
  <c r="L32" i="4"/>
  <c r="L32" i="23"/>
  <c r="M32" i="23"/>
  <c r="N32" i="23"/>
  <c r="B33" i="23"/>
  <c r="C33" i="23"/>
  <c r="E33" i="23"/>
  <c r="F33" i="23"/>
  <c r="G33" i="23"/>
  <c r="H33" i="23"/>
  <c r="J33" i="23"/>
  <c r="K33" i="23"/>
  <c r="L33" i="4"/>
  <c r="L33" i="23"/>
  <c r="M33" i="23"/>
  <c r="N33" i="23"/>
  <c r="B34" i="23"/>
  <c r="C34" i="23"/>
  <c r="E34" i="4"/>
  <c r="E34" i="23"/>
  <c r="F34" i="23"/>
  <c r="G34" i="23"/>
  <c r="H34" i="23"/>
  <c r="J34" i="23"/>
  <c r="K34" i="23"/>
  <c r="L34" i="4"/>
  <c r="L34" i="23"/>
  <c r="M34" i="23"/>
  <c r="N34" i="23"/>
  <c r="B35" i="23"/>
  <c r="C35" i="23"/>
  <c r="E35" i="23"/>
  <c r="F35" i="23"/>
  <c r="G35" i="23"/>
  <c r="H35" i="23"/>
  <c r="J35" i="23"/>
  <c r="K35" i="23"/>
  <c r="L35" i="4"/>
  <c r="L35" i="23"/>
  <c r="M35" i="23"/>
  <c r="N35" i="23"/>
  <c r="B36" i="23"/>
  <c r="C36" i="23"/>
  <c r="E36" i="23"/>
  <c r="F36" i="23"/>
  <c r="G36" i="23"/>
  <c r="H36" i="23"/>
  <c r="J36" i="23"/>
  <c r="K36" i="23"/>
  <c r="L36" i="4"/>
  <c r="L36" i="23"/>
  <c r="M36" i="23"/>
  <c r="N36" i="23"/>
  <c r="B37" i="23"/>
  <c r="C37" i="23"/>
  <c r="E37" i="4"/>
  <c r="E37" i="23"/>
  <c r="F37" i="23"/>
  <c r="G37" i="23"/>
  <c r="H37" i="23"/>
  <c r="J37" i="23"/>
  <c r="K37" i="23"/>
  <c r="L37" i="4"/>
  <c r="L37" i="23"/>
  <c r="M37" i="23"/>
  <c r="N37" i="23"/>
  <c r="B38" i="23"/>
  <c r="C38" i="23"/>
  <c r="E38" i="23"/>
  <c r="F38" i="23"/>
  <c r="G38" i="23"/>
  <c r="H38" i="23"/>
  <c r="J38" i="23"/>
  <c r="K38" i="23"/>
  <c r="L38" i="4"/>
  <c r="L38" i="23"/>
  <c r="M38" i="23"/>
  <c r="N38" i="23"/>
  <c r="B39" i="23"/>
  <c r="C39" i="23"/>
  <c r="E39" i="23"/>
  <c r="F39" i="23"/>
  <c r="G39" i="23"/>
  <c r="H39" i="23"/>
  <c r="J39" i="23"/>
  <c r="K39" i="23"/>
  <c r="L39" i="4"/>
  <c r="L39" i="23"/>
  <c r="M39" i="23"/>
  <c r="N39" i="23"/>
  <c r="B40" i="23"/>
  <c r="C40" i="23"/>
  <c r="E40" i="23"/>
  <c r="F40" i="23"/>
  <c r="G40" i="23"/>
  <c r="H40" i="23"/>
  <c r="J40" i="23"/>
  <c r="K40" i="23"/>
  <c r="L40" i="4"/>
  <c r="L40" i="23"/>
  <c r="M40" i="23"/>
  <c r="N40" i="23"/>
  <c r="B41" i="23"/>
  <c r="C41" i="23"/>
  <c r="E41" i="23"/>
  <c r="F41" i="23"/>
  <c r="G41" i="23"/>
  <c r="H41" i="23"/>
  <c r="J41" i="23"/>
  <c r="K41" i="23"/>
  <c r="L41" i="4"/>
  <c r="L41" i="23"/>
  <c r="M41" i="23"/>
  <c r="N41" i="23"/>
  <c r="E82" i="25"/>
  <c r="E83" i="25"/>
  <c r="E84" i="25"/>
  <c r="E85" i="25"/>
  <c r="E86" i="25"/>
  <c r="E89" i="25"/>
  <c r="L24" i="4"/>
  <c r="L25" i="4"/>
  <c r="L20" i="4"/>
  <c r="L21" i="4"/>
  <c r="L14" i="4"/>
  <c r="L13" i="4"/>
  <c r="L6" i="4"/>
  <c r="B21" i="23"/>
  <c r="E21" i="23"/>
  <c r="F21" i="23"/>
  <c r="G21" i="23"/>
  <c r="H21" i="23"/>
  <c r="J21" i="23"/>
  <c r="K21" i="23"/>
  <c r="L21" i="23"/>
  <c r="M21" i="23"/>
  <c r="N21" i="23"/>
  <c r="B6" i="24"/>
  <c r="B23" i="23"/>
  <c r="B7" i="24"/>
  <c r="B12" i="23"/>
  <c r="B5" i="24"/>
  <c r="N12" i="23"/>
  <c r="G13" i="23"/>
  <c r="H13" i="23"/>
  <c r="J13" i="23"/>
  <c r="K13" i="23"/>
  <c r="G14" i="23"/>
  <c r="H14" i="23"/>
  <c r="J14" i="23"/>
  <c r="K14" i="23"/>
  <c r="G15" i="23"/>
  <c r="H15" i="23"/>
  <c r="J15" i="23"/>
  <c r="K15" i="23"/>
  <c r="N17" i="23"/>
  <c r="G18" i="23"/>
  <c r="H18" i="23"/>
  <c r="J18" i="23"/>
  <c r="K18" i="23"/>
  <c r="L18" i="23"/>
  <c r="M18" i="23"/>
  <c r="N18" i="23"/>
  <c r="G19" i="23"/>
  <c r="H19" i="23"/>
  <c r="J19" i="23"/>
  <c r="K19" i="23"/>
  <c r="L19" i="23"/>
  <c r="M19" i="23"/>
  <c r="N19" i="23"/>
  <c r="G20" i="23"/>
  <c r="H20" i="23"/>
  <c r="J20" i="23"/>
  <c r="K20" i="23"/>
  <c r="L20" i="23"/>
  <c r="M20" i="23"/>
  <c r="N20" i="23"/>
  <c r="G24" i="23"/>
  <c r="H24" i="23"/>
  <c r="J24" i="23"/>
  <c r="K24" i="23"/>
  <c r="L24" i="23"/>
  <c r="M24" i="23"/>
  <c r="N24" i="23"/>
  <c r="G25" i="23"/>
  <c r="H25" i="23"/>
  <c r="J25" i="23"/>
  <c r="K25" i="23"/>
  <c r="L25" i="23"/>
  <c r="M25" i="23"/>
  <c r="N25" i="23"/>
  <c r="F14" i="23"/>
  <c r="F15" i="23"/>
  <c r="F18" i="23"/>
  <c r="F19" i="23"/>
  <c r="F20" i="23"/>
  <c r="F24" i="23"/>
  <c r="F25" i="23"/>
  <c r="E13" i="23"/>
  <c r="E14" i="23"/>
  <c r="E15" i="23"/>
  <c r="E18" i="23"/>
  <c r="E19" i="23"/>
  <c r="E20" i="23"/>
  <c r="E24" i="23"/>
  <c r="E25" i="23"/>
  <c r="B13" i="23"/>
  <c r="B14" i="23"/>
  <c r="B15" i="23"/>
  <c r="B18" i="23"/>
  <c r="B19" i="23"/>
  <c r="B20" i="23"/>
  <c r="B24" i="23"/>
  <c r="B25" i="23"/>
  <c r="L8" i="4"/>
  <c r="L9" i="4"/>
  <c r="L10" i="4"/>
  <c r="L7" i="4"/>
  <c r="N15" i="23"/>
  <c r="M15" i="23"/>
  <c r="L15" i="23"/>
  <c r="N14" i="23"/>
  <c r="M14" i="23"/>
  <c r="L14" i="23"/>
  <c r="M13" i="23"/>
  <c r="L13" i="23"/>
  <c r="J31" i="28"/>
  <c r="C13" i="23"/>
  <c r="C12" i="23"/>
  <c r="D5" i="24"/>
  <c r="J30" i="24"/>
  <c r="J28" i="24"/>
  <c r="L28" i="24"/>
  <c r="M28" i="24"/>
  <c r="M30" i="24"/>
  <c r="L30" i="24"/>
  <c r="J27" i="24"/>
  <c r="M27" i="24"/>
  <c r="L27" i="24"/>
  <c r="C3" i="4"/>
  <c r="C30" i="24"/>
  <c r="E49" i="24"/>
  <c r="D15" i="24"/>
  <c r="D20" i="24"/>
  <c r="C28" i="24"/>
  <c r="E47" i="24"/>
  <c r="C49" i="24"/>
  <c r="C47" i="24"/>
  <c r="A5" i="24"/>
  <c r="C3" i="23"/>
  <c r="D39" i="24"/>
  <c r="D37" i="24"/>
  <c r="D21" i="24"/>
  <c r="F21" i="24"/>
  <c r="F20" i="24"/>
  <c r="F15" i="24"/>
  <c r="F5" i="24"/>
  <c r="A21" i="24"/>
  <c r="A20" i="24"/>
  <c r="F13" i="23"/>
  <c r="N13" i="23"/>
</calcChain>
</file>

<file path=xl/sharedStrings.xml><?xml version="1.0" encoding="utf-8"?>
<sst xmlns="http://schemas.openxmlformats.org/spreadsheetml/2006/main" count="1139" uniqueCount="604">
  <si>
    <t>http://www.x-rates.com/average/?from=JPY&amp;to=CHF&amp;amount=1.00&amp;year=2014</t>
  </si>
  <si>
    <t>TOTAL</t>
    <phoneticPr fontId="5" type="noConversion"/>
  </si>
  <si>
    <t>C</t>
    <phoneticPr fontId="5" type="noConversion"/>
  </si>
  <si>
    <t>D</t>
    <phoneticPr fontId="5" type="noConversion"/>
  </si>
  <si>
    <t>CHF</t>
    <phoneticPr fontId="5" type="noConversion"/>
  </si>
  <si>
    <t>uTCA Crate etc.</t>
  </si>
  <si>
    <t>http://www.x-rates.com/average/?from=EUR&amp;to=CHF&amp;amount=1.00&amp;year=2014</t>
  </si>
  <si>
    <t>http://www.x-rates.com/average/?from=USD&amp;to=CHF&amp;amount=1.00&amp;year=2014</t>
  </si>
  <si>
    <t>Short Description</t>
    <phoneticPr fontId="5" type="noConversion"/>
  </si>
  <si>
    <t>Standard Component ID</t>
    <phoneticPr fontId="5" type="noConversion"/>
  </si>
  <si>
    <t>F. Vasey; this is one receiver and one transmitter up to 10Gb intended for off detector use (no rad or B field)</t>
  </si>
  <si>
    <t>Production yield for a complex analogue packaged FE ASIC</t>
  </si>
  <si>
    <t>2*copper price 20140301</t>
  </si>
  <si>
    <t>='COST ESTIMATE TEMPLATE'!A1</t>
  </si>
  <si>
    <t>quote from Kostas Kloukinas through CERN PH</t>
  </si>
  <si>
    <t>Engineering estimate</t>
  </si>
  <si>
    <t>Mezzanine</t>
  </si>
  <si>
    <t>Production yield (Guideline figures)</t>
  </si>
  <si>
    <t>F. Vasey; this is one radiation and magnetic field tolerant receiver or transmitter (detector end) up to 10G for one optical fibre (cost for Tx or Rx identical). If one up fibre connection, as TTC, and two down fibre connections, as TPG and DAQ, three are required.</t>
  </si>
  <si>
    <t>YEN</t>
  </si>
  <si>
    <t>Production yield for a complex (front end hybrid) electronics module</t>
  </si>
  <si>
    <t>Production yield for a standard (back end or front end) electronics module</t>
  </si>
  <si>
    <t>DCDC</t>
  </si>
  <si>
    <t>Engineering estimate from CERN PH</t>
  </si>
  <si>
    <t>PYA</t>
  </si>
  <si>
    <t>PYD</t>
  </si>
  <si>
    <t>Production yield for a digital packaged ASIC</t>
  </si>
  <si>
    <t>PYCemod</t>
  </si>
  <si>
    <t>PYSemod</t>
  </si>
  <si>
    <t>item</t>
  </si>
  <si>
    <t>Fill right from D if this is a SC, otherwise enter brief text describing or referencing source of information</t>
    <phoneticPr fontId="5" type="noConversion"/>
  </si>
  <si>
    <t>Fill right from D if this is a SC, otherwise enter description or definition of unit</t>
    <phoneticPr fontId="5" type="noConversion"/>
  </si>
  <si>
    <t>Main FPGA</t>
  </si>
  <si>
    <t>KCHF (2014)</t>
    <phoneticPr fontId="5" type="noConversion"/>
  </si>
  <si>
    <t>A</t>
    <phoneticPr fontId="5" type="noConversion"/>
  </si>
  <si>
    <t>B</t>
    <phoneticPr fontId="5" type="noConversion"/>
  </si>
  <si>
    <t>E</t>
    <phoneticPr fontId="5" type="noConversion"/>
  </si>
  <si>
    <t>F</t>
    <phoneticPr fontId="5" type="noConversion"/>
  </si>
  <si>
    <t>G</t>
    <phoneticPr fontId="5" type="noConversion"/>
  </si>
  <si>
    <t>H</t>
    <phoneticPr fontId="5" type="noConversion"/>
  </si>
  <si>
    <t>I</t>
    <phoneticPr fontId="5" type="noConversion"/>
  </si>
  <si>
    <t>J</t>
    <phoneticPr fontId="5" type="noConversion"/>
  </si>
  <si>
    <t>K</t>
    <phoneticPr fontId="5" type="noConversion"/>
  </si>
  <si>
    <t>CERN PH cost</t>
  </si>
  <si>
    <t>List price</t>
  </si>
  <si>
    <t>PCABYB0</t>
  </si>
  <si>
    <t>PCABYBE123</t>
  </si>
  <si>
    <t>SY4527</t>
  </si>
  <si>
    <t>Easy3000</t>
  </si>
  <si>
    <t>Future Currency</t>
    <phoneticPr fontId="5" type="noConversion"/>
  </si>
  <si>
    <t>Column</t>
    <phoneticPr fontId="5" type="noConversion"/>
  </si>
  <si>
    <t>OM02</t>
  </si>
  <si>
    <t>0B18</t>
  </si>
  <si>
    <t>Power bin</t>
  </si>
  <si>
    <t>0M01</t>
  </si>
  <si>
    <t>3kW rectifier</t>
  </si>
  <si>
    <t>3kW Power supply</t>
  </si>
  <si>
    <t>OPFC</t>
  </si>
  <si>
    <t>OB07</t>
  </si>
  <si>
    <t>OPFC box</t>
  </si>
  <si>
    <t>Power module</t>
  </si>
  <si>
    <t>AC/DC converter</t>
  </si>
  <si>
    <t>Mainframe</t>
  </si>
  <si>
    <t>Power module carrier</t>
  </si>
  <si>
    <t>Branch controller</t>
  </si>
  <si>
    <t>Vendor price list</t>
  </si>
  <si>
    <t>TRXMM</t>
  </si>
  <si>
    <t>Laser or PIN, MM</t>
  </si>
  <si>
    <t>100m with radtol patch</t>
  </si>
  <si>
    <t>Minipod array + patch</t>
  </si>
  <si>
    <t>Item Number</t>
    <phoneticPr fontId="5" type="noConversion"/>
  </si>
  <si>
    <t>Item name</t>
    <phoneticPr fontId="5" type="noConversion"/>
  </si>
  <si>
    <t>UXC55 PS per W</t>
  </si>
  <si>
    <t>CPOWER</t>
  </si>
  <si>
    <t>WPOWER</t>
  </si>
  <si>
    <t>Unit Defiinition</t>
    <phoneticPr fontId="5" type="noConversion"/>
  </si>
  <si>
    <t>Unit Cost</t>
    <phoneticPr fontId="5" type="noConversion"/>
  </si>
  <si>
    <t>Currency of Unit Cost</t>
    <phoneticPr fontId="5" type="noConversion"/>
  </si>
  <si>
    <t>Unit Basis of Estimate</t>
    <phoneticPr fontId="5" type="noConversion"/>
  </si>
  <si>
    <t>Unit Cost Quality Flag</t>
    <phoneticPr fontId="5" type="noConversion"/>
  </si>
  <si>
    <t>Quantity of Units in CMS</t>
    <phoneticPr fontId="5" type="noConversion"/>
  </si>
  <si>
    <t>Quantity of Units for Production Test Stands</t>
    <phoneticPr fontId="5" type="noConversion"/>
  </si>
  <si>
    <t>Quantity of Production spares</t>
    <phoneticPr fontId="5" type="noConversion"/>
  </si>
  <si>
    <t>Quantity of Units</t>
    <phoneticPr fontId="5" type="noConversion"/>
  </si>
  <si>
    <t>Item Cost</t>
    <phoneticPr fontId="5" type="noConversion"/>
  </si>
  <si>
    <t>quote from CERN PH</t>
  </si>
  <si>
    <t>USD</t>
  </si>
  <si>
    <t>Submission 130nm</t>
  </si>
  <si>
    <t>Submission 250nm</t>
  </si>
  <si>
    <t>CHF</t>
  </si>
  <si>
    <t>Exchange rate vs CHF</t>
  </si>
  <si>
    <t>EUR</t>
  </si>
  <si>
    <t>Currency</t>
  </si>
  <si>
    <t>rate</t>
  </si>
  <si>
    <t>uTCA Processing card V1</t>
  </si>
  <si>
    <t>Main board</t>
  </si>
  <si>
    <t>FPGA</t>
  </si>
  <si>
    <t>uTCA Processing card V2</t>
  </si>
  <si>
    <t>Engineering estimate based on earlier project</t>
  </si>
  <si>
    <t>MP7V1</t>
  </si>
  <si>
    <t>XC7V690</t>
  </si>
  <si>
    <t>XC7K420</t>
  </si>
  <si>
    <t>10G SFP</t>
  </si>
  <si>
    <t>Vendor quote</t>
  </si>
  <si>
    <t>MB</t>
  </si>
  <si>
    <t>SFP_10G</t>
  </si>
  <si>
    <t>Fill right from D if this is a SC, otherwise enter unit cost quality flag</t>
    <phoneticPr fontId="5" type="noConversion"/>
  </si>
  <si>
    <t>Number of units installed in the detector or system at P5</t>
    <phoneticPr fontId="5" type="noConversion"/>
  </si>
  <si>
    <t>A1676</t>
  </si>
  <si>
    <t>L</t>
    <phoneticPr fontId="5" type="noConversion"/>
  </si>
  <si>
    <t>M</t>
    <phoneticPr fontId="5" type="noConversion"/>
  </si>
  <si>
    <t>Cable</t>
  </si>
  <si>
    <t>waf250nm</t>
  </si>
  <si>
    <t>fmc</t>
  </si>
  <si>
    <t>FIBMM</t>
  </si>
  <si>
    <t>A3100</t>
  </si>
  <si>
    <t>A3486</t>
  </si>
  <si>
    <t>Total</t>
  </si>
  <si>
    <t>20161111</t>
  </si>
  <si>
    <t>production wafer cost</t>
  </si>
  <si>
    <t xml:space="preserve">IBM mask set plus two 8" wafers. </t>
  </si>
  <si>
    <t>IBM production wafer, MOQ 25.</t>
  </si>
  <si>
    <t>TS130nm</t>
  </si>
  <si>
    <t>Twaf130nm8</t>
  </si>
  <si>
    <t>TSMC 8" production wafer, MOQ 25.</t>
  </si>
  <si>
    <t>Twaf130nm12</t>
  </si>
  <si>
    <t>GBTxHF</t>
  </si>
  <si>
    <t>4.8Gb High Feature GBTx</t>
  </si>
  <si>
    <t>Chip existing. Price for one packaged and tested chip. Production ends 2017.</t>
  </si>
  <si>
    <t>LPGBT</t>
  </si>
  <si>
    <t>5.12/10.24Gb Low Power GBT</t>
  </si>
  <si>
    <t>FEAST</t>
  </si>
  <si>
    <t>10W 4A switching regulator</t>
  </si>
  <si>
    <t>Current price from CERN PH</t>
  </si>
  <si>
    <t>Existing ASIC. Used in the FEAST regulator modules</t>
  </si>
  <si>
    <t>upFEAST</t>
  </si>
  <si>
    <t>Chip under development. Radiation tolerance improved compared to the FEAST in order to sustain tracker levels (&gt;700Mrad, 5x10^14 n/cm2). Will be used in future FEAST regulator modules</t>
  </si>
  <si>
    <t>DCDC2s</t>
  </si>
  <si>
    <t>3W 3A switching regulator</t>
  </si>
  <si>
    <t>Chip under development. Radiation tolerance  to sustain tracker levels (&gt;100Mrad, 4x10^14 n/cm2). Bump bonded to be integrated directly on modules</t>
  </si>
  <si>
    <t>MPODMM</t>
  </si>
  <si>
    <t>FANOUT48MM</t>
  </si>
  <si>
    <t>5m MTP48 to LC</t>
  </si>
  <si>
    <t>Based on previous orders</t>
  </si>
  <si>
    <t>G. Iles; 48 way optical fan-out,  intended for off detector (trigger) use. Cost PER FIBER connection. Typically connecting to a patch panel</t>
  </si>
  <si>
    <t>PPMM</t>
  </si>
  <si>
    <t>MM fiber patch panel</t>
  </si>
  <si>
    <t>G. Iles; Optical fiber patch panel,  intended for off detector (trigger) use. Cost PER FIBER connection. Typically one per fiber between processing cards</t>
  </si>
  <si>
    <t xml:space="preserve"> </t>
  </si>
  <si>
    <t>Power cable pair to supply 1A from Tower to non-YB0 Front End (10m) with 5% loss using DCDC conversion in the FE; based on 2*copper price (CHF7/kg)</t>
  </si>
  <si>
    <t>Power cable pair to supply 1A from Balcony to YB0 Front End (30m) with 5% loss using DCDC conversion in the FE; based on 2*copper price (CHF7/kg)</t>
  </si>
  <si>
    <t>Item cost and roll-up in KCHF (note: the unit costs must be in currency unit, not kilo unit for the formula to work as-is). Currency  USD, CHF,  EUR, YEN)</t>
  </si>
  <si>
    <t>Production yield based on recent production and experience</t>
  </si>
  <si>
    <t>PYproject defined1</t>
  </si>
  <si>
    <t xml:space="preserve">PYproject defined2 </t>
  </si>
  <si>
    <t xml:space="preserve">Item Number in WBS-like format </t>
  </si>
  <si>
    <t>20161216</t>
  </si>
  <si>
    <t>HGCAL</t>
  </si>
  <si>
    <t>EB</t>
  </si>
  <si>
    <t>outer tracker</t>
  </si>
  <si>
    <t>Inner tracker</t>
  </si>
  <si>
    <t>CMS lpGBT usage</t>
  </si>
  <si>
    <t>Industrially manufactured air core inductor used for the FEASTMP and FEASTMP_CLP DCDC modules; series of 10k units</t>
  </si>
  <si>
    <t>Inductor for switching regulator</t>
  </si>
  <si>
    <t>DCDCcoil</t>
  </si>
  <si>
    <t>Chip under development. Price for one packaged and tested chip assuming about 50k units total production. Production volumes: 50k 51CHF,  100k 34CHF, 150k 28CHF, 200k 25CHF, 270k 23CHF. Estimate of total production volume is being worked out.</t>
  </si>
  <si>
    <t>Off Detector Infrastructure; ATCA crate + bulk supply</t>
  </si>
  <si>
    <t>ATCA Crate etc.</t>
  </si>
  <si>
    <t>AODINFR</t>
  </si>
  <si>
    <t>uODINFR</t>
  </si>
  <si>
    <t>4 SFP FMC connectivity adapter for e.g. FC7V1</t>
  </si>
  <si>
    <t>Main board with power and other supporting circuits, mech</t>
  </si>
  <si>
    <t>EURO</t>
  </si>
  <si>
    <t>Fully populated with two example FMCs</t>
  </si>
  <si>
    <t>FC7V2</t>
  </si>
  <si>
    <t>ATCA off detector FED; cost per front end link receiver; intended for comparison only. It is understood that for many systems the cost estimate will be different. The cost will be compared to this value and the difference should be explained.</t>
  </si>
  <si>
    <t>ATCA OD Board</t>
  </si>
  <si>
    <t>AODBRD</t>
  </si>
  <si>
    <t>N</t>
  </si>
  <si>
    <t>Set = F x M</t>
  </si>
  <si>
    <t>Standard Component ID (Tab=chip_technology, ASICs, Optiics, Power, Modules from Magnus's template) where applicable</t>
  </si>
  <si>
    <t>Item Name</t>
  </si>
  <si>
    <t>Description</t>
  </si>
  <si>
    <r>
      <rPr>
        <sz val="18"/>
        <color rgb="FFFF0000"/>
        <rFont val="Verdana"/>
      </rPr>
      <t>Set = M-(J+K).</t>
    </r>
    <r>
      <rPr>
        <sz val="18"/>
        <color rgb="FF000000"/>
        <rFont val="Verdana"/>
      </rPr>
      <t xml:space="preserve"> This corresponds to the number of spares needed for production and initial commissioning - this should include production wastage  that is paid for.  This does not include the number of spares needed during the operation (the costs for the spares needed during the operation, which  are charged to the MO&amp;B budget.</t>
    </r>
  </si>
  <si>
    <r>
      <rPr>
        <sz val="18"/>
        <color rgb="FFFF0000"/>
        <rFont val="Verdana"/>
      </rPr>
      <t xml:space="preserve">Set = (J+K)/"PYxx"  </t>
    </r>
    <r>
      <rPr>
        <sz val="18"/>
        <color rgb="FF000000"/>
        <rFont val="Verdana"/>
      </rPr>
      <t>where PYxx is the production yield for xx, where xx can be either standard item (with xx=ASIS/Module/FPGA/etc or project defined item according to recent purchase -see "rates" tab). Put PYxx=1 here if the unit cost (column F) is  already adjusted to includes the production yield (extra cost for the waste included in the cost unit).</t>
    </r>
  </si>
  <si>
    <r>
      <t xml:space="preserve">in TAB = "Rates" , provide the informations about the production yield </t>
    </r>
    <r>
      <rPr>
        <sz val="18"/>
        <color rgb="FFFF0000"/>
        <rFont val="Verdana"/>
      </rPr>
      <t>-PYproject defined -</t>
    </r>
    <r>
      <rPr>
        <sz val="18"/>
        <rFont val="Verdana"/>
      </rPr>
      <t xml:space="preserve">  for specific project item.</t>
    </r>
  </si>
  <si>
    <r>
      <t xml:space="preserve">Fill right from D if this is a SC, otherwise </t>
    </r>
    <r>
      <rPr>
        <sz val="18"/>
        <color rgb="FFFF0000"/>
        <rFont val="Verdana"/>
      </rPr>
      <t xml:space="preserve">enter appropriate currency: USD,YEN, CHF or EUR </t>
    </r>
    <r>
      <rPr>
        <sz val="18"/>
        <color rgb="FF000000"/>
        <rFont val="Verdana"/>
      </rPr>
      <t xml:space="preserve">are the  currencies considered in the "Rates" tab. </t>
    </r>
  </si>
  <si>
    <r>
      <t xml:space="preserve">Number of additional units needed for test stands (e.g. at B904). </t>
    </r>
    <r>
      <rPr>
        <sz val="18"/>
        <color rgb="FFFF0000"/>
        <rFont val="Verdana"/>
      </rPr>
      <t>5% suggested in the formula</t>
    </r>
  </si>
  <si>
    <r>
      <t xml:space="preserve">Fill right from D if this is a SC, otherwise </t>
    </r>
    <r>
      <rPr>
        <sz val="18"/>
        <color rgb="FFFF0000"/>
        <rFont val="Verdana"/>
      </rPr>
      <t>enter unit cost (2014 exchange rate for time being)</t>
    </r>
    <r>
      <rPr>
        <sz val="18"/>
        <color rgb="FF000000"/>
        <rFont val="Verdana"/>
      </rPr>
      <t xml:space="preserve">. </t>
    </r>
  </si>
  <si>
    <t>CHAMBER COMPONENTS</t>
  </si>
  <si>
    <t>Bakelite</t>
  </si>
  <si>
    <t>Chamber Mechanics &amp; Strip</t>
  </si>
  <si>
    <t>Gap Production</t>
  </si>
  <si>
    <t>Chamber Cooling Circuit</t>
  </si>
  <si>
    <t>Chamber Assembly Components</t>
  </si>
  <si>
    <t>FE Board</t>
  </si>
  <si>
    <t>PCB</t>
  </si>
  <si>
    <t>Strip Connections to FE</t>
  </si>
  <si>
    <t>Signal and DAQ Cables</t>
  </si>
  <si>
    <t>Signal Cables</t>
  </si>
  <si>
    <t>HV board</t>
  </si>
  <si>
    <t>LV branch</t>
  </si>
  <si>
    <t>LV board</t>
  </si>
  <si>
    <t>HV crates</t>
  </si>
  <si>
    <t>LV crates</t>
  </si>
  <si>
    <t>Cable Connectorization</t>
  </si>
  <si>
    <t>Services</t>
  </si>
  <si>
    <t>Cooling System</t>
  </si>
  <si>
    <t>Temperature Sensor (DCS)</t>
  </si>
  <si>
    <t>Component for assembling</t>
  </si>
  <si>
    <t>Components for Testing</t>
  </si>
  <si>
    <t>LOGISTIC &amp; INSTALLATION</t>
  </si>
  <si>
    <t>Sheets (5 m2)</t>
  </si>
  <si>
    <t>RE4 system</t>
  </si>
  <si>
    <t>Mechanical structure</t>
  </si>
  <si>
    <t>Copper pipes with unions and T joints</t>
  </si>
  <si>
    <t>Connectors, Al foils, screws, Adhesive copper tape</t>
  </si>
  <si>
    <t>1 board per chamber</t>
  </si>
  <si>
    <t>Readout for DAQ</t>
  </si>
  <si>
    <t>Flat Cables &amp; connectors</t>
  </si>
  <si>
    <t>from DAQ to Trigger</t>
  </si>
  <si>
    <t>CAEN A1676A branch controller</t>
  </si>
  <si>
    <t>CAEN A3016 boards</t>
  </si>
  <si>
    <t>CAEN EASY3000S</t>
  </si>
  <si>
    <t>HV-LV-Signal</t>
  </si>
  <si>
    <t>January  2017</t>
  </si>
  <si>
    <t>Gas box</t>
  </si>
  <si>
    <t>17/1/2017</t>
  </si>
  <si>
    <t>Chamber Assembly and QC</t>
  </si>
  <si>
    <t>Test at the sites</t>
  </si>
  <si>
    <t>CHAMBER COMPONENTS GLASS</t>
  </si>
  <si>
    <t>CHAMBER COMPONENTS Bakelite</t>
  </si>
  <si>
    <t>Price 1.4 m^2. We need 6 pieces for bi-double gap and 4 for double gap, of 1.4 m^2 per chamber</t>
  </si>
  <si>
    <t>Low glass for double RPC</t>
  </si>
  <si>
    <t>TOTAL with Bakelite</t>
  </si>
  <si>
    <t>TOTAL with Glass</t>
  </si>
  <si>
    <t>Concentrator</t>
  </si>
  <si>
    <t>approximative cost based on estimated price of fpgas and pcb in fall 016</t>
  </si>
  <si>
    <t>Optical Fibers</t>
  </si>
  <si>
    <t>connectors, plastic, flow cells, distribution mainfolds, copper pipes € 200 per 100 m. We need 1000 m per disk. Man Power : 64 CHF per hour per person</t>
  </si>
  <si>
    <t>Gas System: Infrastructure on disks</t>
  </si>
  <si>
    <t>Testing consumables</t>
  </si>
  <si>
    <t>Tables and tools at 904</t>
  </si>
  <si>
    <t>Material needed at 904 test [Electronics Pool, Gas]</t>
  </si>
  <si>
    <t>LV mainframes</t>
  </si>
  <si>
    <t>SY1527</t>
  </si>
  <si>
    <t>CAEN EASY3000</t>
  </si>
  <si>
    <t>CAEN A3512N HV</t>
  </si>
  <si>
    <t>48V Service Cable</t>
  </si>
  <si>
    <t>48V 4m</t>
  </si>
  <si>
    <t>Anderson Connectors for Service Power</t>
  </si>
  <si>
    <t>Anderson Connectors</t>
  </si>
  <si>
    <t xml:space="preserve"> for Service Power</t>
  </si>
  <si>
    <t>HV distribution board</t>
  </si>
  <si>
    <t>Jupiter connectors male</t>
  </si>
  <si>
    <t>Jupiter connectors female</t>
  </si>
  <si>
    <t>Umbilical cables</t>
  </si>
  <si>
    <t>HV CPE connectors male</t>
  </si>
  <si>
    <t>HV CPE connectors female</t>
  </si>
  <si>
    <t>HV cables</t>
  </si>
  <si>
    <t>HV CPE connectors CH-side</t>
  </si>
  <si>
    <t>CAEN EASY3000S crates</t>
  </si>
  <si>
    <t>Equipment</t>
  </si>
  <si>
    <t>Pcs</t>
  </si>
  <si>
    <t>Meters</t>
  </si>
  <si>
    <t>Comments</t>
  </si>
  <si>
    <t>SY1527 Mainframe</t>
  </si>
  <si>
    <t>Not needed, using existing</t>
  </si>
  <si>
    <t>A1676A Branch Controller</t>
  </si>
  <si>
    <t>Not needed, using existing ones</t>
  </si>
  <si>
    <t>A3485S 48V DC Power Supply</t>
  </si>
  <si>
    <t>Not needed, assuming that in EYETS16/17 we will install a second one</t>
  </si>
  <si>
    <t>EASY3000 crate</t>
  </si>
  <si>
    <t>48V Service cable</t>
  </si>
  <si>
    <t>A3512N HV Board</t>
  </si>
  <si>
    <t>HVDistribution Board</t>
  </si>
  <si>
    <t>Custom made, material aluminium</t>
  </si>
  <si>
    <t>Jupiter Connectors male</t>
  </si>
  <si>
    <t>Jupiter Connectors female</t>
  </si>
  <si>
    <t xml:space="preserve">One cable will be left from GE1/1 slice test, so we need 7 </t>
  </si>
  <si>
    <t>80 connectors for 8 umbilical cables with 15% contingeny</t>
  </si>
  <si>
    <t>80 connectors for 8 umbilical cables with 15% contingency</t>
  </si>
  <si>
    <t>Assuming 20-25m of cable with 15% contingency</t>
  </si>
  <si>
    <t>72 cables with 15% contingency. Assuming that the on-detector HV connector is already taken into account in the chamber construction cost</t>
  </si>
  <si>
    <t>HV</t>
  </si>
  <si>
    <t>LV power cables</t>
  </si>
  <si>
    <t>DCS Control Optical Fiber</t>
  </si>
  <si>
    <t>Production yield based on recent production and experience - RPC Power System</t>
  </si>
  <si>
    <t>DCS control Optical Fibre</t>
  </si>
  <si>
    <t>Variant IV - LV</t>
  </si>
  <si>
    <t>Unit Price [Eur]</t>
  </si>
  <si>
    <t>PYproject defined3</t>
  </si>
  <si>
    <t>PYproject defined4</t>
  </si>
  <si>
    <t>Production yield based on recent production and experience - RPC Connectors</t>
  </si>
  <si>
    <t>72  connectors for 8  umbilical cables</t>
  </si>
  <si>
    <t>YE1 HV Patch Panel</t>
  </si>
  <si>
    <t>Asumming 25m of cable per connector. Cost 4 EUR per metter</t>
  </si>
  <si>
    <t>Power system HV</t>
  </si>
  <si>
    <t>Power System LV</t>
  </si>
  <si>
    <t>Bakelite gap (double gap chamber)</t>
  </si>
  <si>
    <t>BAKELITE</t>
  </si>
  <si>
    <t>Troleys and installation AG (dinamic components)</t>
  </si>
  <si>
    <t>Material for mounting (static components)</t>
  </si>
  <si>
    <t>Mechanics for Installation</t>
  </si>
  <si>
    <t>Mechanics for Logistics</t>
  </si>
  <si>
    <t>Consumables for Installations</t>
  </si>
  <si>
    <t>Technical Proposal</t>
  </si>
  <si>
    <t>Current cost</t>
  </si>
  <si>
    <t>TOTAL w/o Chambers</t>
  </si>
  <si>
    <t>November cost</t>
  </si>
  <si>
    <t>Now HV and LV includes the cables</t>
  </si>
  <si>
    <t>Increment w.r. TP</t>
  </si>
  <si>
    <t>Electronics &amp; DAQ</t>
  </si>
  <si>
    <t>November-TP</t>
  </si>
  <si>
    <t>Current-TP</t>
  </si>
  <si>
    <t>Power Sytem</t>
  </si>
  <si>
    <t>1/30/2017</t>
  </si>
  <si>
    <t>Current-November</t>
  </si>
  <si>
    <t>Link System for the Current System</t>
  </si>
  <si>
    <t>Control Board</t>
  </si>
  <si>
    <t>Link Board</t>
  </si>
  <si>
    <t>FrontPlane</t>
  </si>
  <si>
    <t>Extrapolation from the RE4</t>
  </si>
  <si>
    <t>uTCA</t>
  </si>
  <si>
    <t>AMC board</t>
  </si>
  <si>
    <t>2.4.1</t>
  </si>
  <si>
    <t>2.4.1.1</t>
  </si>
  <si>
    <t>2.4.1.2</t>
  </si>
  <si>
    <t>2.4.1.3</t>
  </si>
  <si>
    <t>2.4.1.4</t>
  </si>
  <si>
    <t>2.4.1.5</t>
  </si>
  <si>
    <t>2.4.2</t>
  </si>
  <si>
    <t>2.4.2.1</t>
  </si>
  <si>
    <t>2.4.2.2</t>
  </si>
  <si>
    <t>2.4.2.3</t>
  </si>
  <si>
    <t>2.5.5.1.1</t>
  </si>
  <si>
    <t>2.5.5.1.2</t>
  </si>
  <si>
    <t>2.5.5.1.3</t>
  </si>
  <si>
    <t>2.5.5.1.4</t>
  </si>
  <si>
    <t>2.5.5.1.5</t>
  </si>
  <si>
    <t>2.5.5.1.6</t>
  </si>
  <si>
    <t>2.5.5.1.7</t>
  </si>
  <si>
    <t>2.5.5.1.8</t>
  </si>
  <si>
    <t>2.5.5.1.9</t>
  </si>
  <si>
    <t>2.5.5.1.10</t>
  </si>
  <si>
    <t>2.5.5.1.11</t>
  </si>
  <si>
    <t>2.5.5.1.12</t>
  </si>
  <si>
    <t>2.4.1.1.1</t>
  </si>
  <si>
    <t>2.4.1.1.2</t>
  </si>
  <si>
    <t>2.4.1.1.3</t>
  </si>
  <si>
    <t>2.4.1.1.4</t>
  </si>
  <si>
    <t>2.4.1.1.5</t>
  </si>
  <si>
    <t>2.4.1.2.1</t>
  </si>
  <si>
    <t>2.4.1.2.2</t>
  </si>
  <si>
    <t>2.4.1.2.3</t>
  </si>
  <si>
    <t>2.4.1.3.1</t>
  </si>
  <si>
    <t>2.4.1.3.2</t>
  </si>
  <si>
    <t>2.4.1.3.3</t>
  </si>
  <si>
    <t>2.4.1.3.4</t>
  </si>
  <si>
    <t>2.4.1.4.1</t>
  </si>
  <si>
    <t>2.4.1.4.2</t>
  </si>
  <si>
    <t>2.4.1.5.1</t>
  </si>
  <si>
    <t>2.4.1.5.2</t>
  </si>
  <si>
    <t>2.4.1.5.2.1</t>
  </si>
  <si>
    <t>2.4.1.5.2.2</t>
  </si>
  <si>
    <t>2.4.1.5.2.3</t>
  </si>
  <si>
    <t>2.4.1.5.2.4</t>
  </si>
  <si>
    <t>2.4.1.5.2.5</t>
  </si>
  <si>
    <t>2.4.1.5.2.6</t>
  </si>
  <si>
    <t>2.4.1.5.2.7</t>
  </si>
  <si>
    <t>2.4.1.6</t>
  </si>
  <si>
    <t>2.4.1.6.1</t>
  </si>
  <si>
    <t>2.4.1.6.2</t>
  </si>
  <si>
    <t>2.4.1.6.3</t>
  </si>
  <si>
    <t>2.4.1.7</t>
  </si>
  <si>
    <t>2.4.1.7.1</t>
  </si>
  <si>
    <t>2.4.1.7.2</t>
  </si>
  <si>
    <t>2.4.1.7.3</t>
  </si>
  <si>
    <t>2.4.1.7.4</t>
  </si>
  <si>
    <t>2.4.1.8</t>
  </si>
  <si>
    <t>2.4.1.8.1</t>
  </si>
  <si>
    <t>2.4.1.8.2</t>
  </si>
  <si>
    <t>2.4.1.8.3</t>
  </si>
  <si>
    <t>2.4.2.4</t>
  </si>
  <si>
    <t>2.4.2.5</t>
  </si>
  <si>
    <t xml:space="preserve">Extrapolation from the RE4 </t>
  </si>
  <si>
    <t>PYRPC_bakELITE</t>
  </si>
  <si>
    <t>Shipment to CERN/COMPANY/Production sites</t>
  </si>
  <si>
    <t>Bakelite and Gap and chambers</t>
  </si>
  <si>
    <t>Project/task</t>
  </si>
  <si>
    <t>TP Cost</t>
  </si>
  <si>
    <t>November  Cost</t>
  </si>
  <si>
    <t>Current Cost</t>
  </si>
  <si>
    <t>November - TP</t>
  </si>
  <si>
    <t>Current - TP</t>
  </si>
  <si>
    <t>Chamber components</t>
  </si>
  <si>
    <t>Logistics and installation</t>
  </si>
  <si>
    <t xml:space="preserve">RPC Link System </t>
  </si>
  <si>
    <t>RPC</t>
  </si>
  <si>
    <t xml:space="preserve">Modules Link system </t>
  </si>
  <si>
    <t>PY_Linksystem</t>
  </si>
  <si>
    <t>Current Cost 2016</t>
  </si>
  <si>
    <t>Unit Cost Quality Flag</t>
    <phoneticPr fontId="5" type="noConversion"/>
  </si>
  <si>
    <t>CAEN catalogue in the CERN epool, spring 2017</t>
  </si>
  <si>
    <t>Unit Cost</t>
    <phoneticPr fontId="5" type="noConversion"/>
  </si>
  <si>
    <t>Currency of Unit Cost</t>
    <phoneticPr fontId="5" type="noConversion"/>
  </si>
  <si>
    <t>Unit Basis of Estimate</t>
    <phoneticPr fontId="5" type="noConversion"/>
  </si>
  <si>
    <t>2.4.1.5.3</t>
  </si>
  <si>
    <t>2.4.1.5.4</t>
  </si>
  <si>
    <t>2.4.1.5.5</t>
  </si>
  <si>
    <t>2.4.1.5.6</t>
  </si>
  <si>
    <t>2.4.1.5.7</t>
  </si>
  <si>
    <t>2.4.1.5.8</t>
  </si>
  <si>
    <t>2.4.1.5.9</t>
  </si>
  <si>
    <t>2.4.1.5.10</t>
  </si>
  <si>
    <t>2.4.1.5.11</t>
  </si>
  <si>
    <t>2.4.1.5.12</t>
  </si>
  <si>
    <t>2.4.1.5.13</t>
  </si>
  <si>
    <t>2.4.1.5.14</t>
  </si>
  <si>
    <t>2.4.1.5.15</t>
  </si>
  <si>
    <t>2.4.1.5.16</t>
  </si>
  <si>
    <t>2.4.1.5.17</t>
  </si>
  <si>
    <t>2.4.1.5.18</t>
  </si>
  <si>
    <t>2.4.1.5.19</t>
  </si>
  <si>
    <t>20170209</t>
  </si>
  <si>
    <t>Unit Basis of Estimate</t>
    <phoneticPr fontId="5" type="noConversion"/>
  </si>
  <si>
    <t>Documentation (URL)</t>
    <phoneticPr fontId="5" type="noConversion"/>
  </si>
  <si>
    <t>S65nm10M</t>
  </si>
  <si>
    <t>Submission 65nm 10 metal layers</t>
  </si>
  <si>
    <t>IMEC contract B1379/PH/LHC: 12" wafers, 10 metal layer process, all options engineering run NRE (maskset build)</t>
  </si>
  <si>
    <t>TSMC mask set using 10 metal layers plus six 12" wafers with die size up to 24x32mm.</t>
  </si>
  <si>
    <t>S65nm8M</t>
  </si>
  <si>
    <t>Submission 65nm 8 metal layers</t>
  </si>
  <si>
    <t>IMEC contract B1379/PH/LHC: 12" wafers, 8 metal layer process, all options engineering run NRE (maskset build)</t>
  </si>
  <si>
    <t>TSMC mask set using 8 metal layers plus six 12" wafers with die size up to 24x32mm.</t>
  </si>
  <si>
    <t>waf65nm10M</t>
  </si>
  <si>
    <t>Cost per wafer in lots of 25 wafers</t>
  </si>
  <si>
    <t>IMEC contract B1379/PH/LHC: 12" wafers, 10 metal layer process, all options</t>
  </si>
  <si>
    <t>TSMC 12" 10 metal layer full maskset wafer, MOQ25</t>
  </si>
  <si>
    <t>waf65nm8M</t>
  </si>
  <si>
    <t>IMEC contract B1379/PH/LHC: 12" wafers, 8 metal layer process, all options</t>
  </si>
  <si>
    <t>TSMC 12" 8 metal layer full maskset wafer, MOQ25</t>
  </si>
  <si>
    <t>S65nm10MMLM</t>
  </si>
  <si>
    <t>TSMC MLM (Multi Layer Maskset) plus six 12" wafers for die size up to 12x15mm. Combine with MLM wafer cost.</t>
  </si>
  <si>
    <t>S65nm8MMLM</t>
  </si>
  <si>
    <t>TSMC mask set using 8 metal layers plus six 12" wafers with die size up to 12x15mm. Combine with MLM wafer cost.</t>
  </si>
  <si>
    <t>waf65nm10MMLM</t>
  </si>
  <si>
    <t>TSMC 12" 10 metal layer MLM wafer, MOQ25</t>
  </si>
  <si>
    <t>waf65nm8MMLM</t>
  </si>
  <si>
    <t>TSMC S12" 8 metal layerMLM wafer, MOQ25</t>
  </si>
  <si>
    <t>IS130nm8M</t>
  </si>
  <si>
    <t>Submission 130nm 8 metal layers</t>
  </si>
  <si>
    <t>MOSIS contract B1123/PH: 8" wafers, 8 metal layer process, GF CMOS8RF, engineering run NRE (maskset build) + two 8" wafers</t>
  </si>
  <si>
    <t>Iwaf130nm8M</t>
  </si>
  <si>
    <t>MOSIS contract B1123/PH: 8" wafers, 8 metal layer process, GF CMOS8RF</t>
  </si>
  <si>
    <t>IMEC contract B1379/PH/LHC: 8" wafers, 8 metal layer process, common options</t>
  </si>
  <si>
    <t>TSMC mask set plus six 8" (or 12") wafers depending on foundry</t>
  </si>
  <si>
    <t>TSMC 12" production wafer, MOQ 25. Depreciated waiting for further radiation tolerance test results.</t>
  </si>
  <si>
    <t>TS130nmMLM</t>
  </si>
  <si>
    <t>TSMC MLM plus six 8" (or 12") wafers depending on foundry; ASIC smaller than 15x12mm.  Combine with MLM wafer cost.</t>
  </si>
  <si>
    <t>Twaf130nm8MLM</t>
  </si>
  <si>
    <t>TSMC MLM 8" production wafer, MOQ 25.</t>
  </si>
  <si>
    <t>S250nm6</t>
  </si>
  <si>
    <t>MOSIS contract B1123/PH: 8" wafers, 6 metal layer process,engineering run NRE (maskset build) + two 8" wafers</t>
  </si>
  <si>
    <t>IBM 6 metal layer mask set plus two 8" wafers</t>
  </si>
  <si>
    <t>S250nm3</t>
  </si>
  <si>
    <t>MOSIS contract B1123/PH: 8" wafers, 3 metal layer process,engineering run NRE (maskset build) + two 8" wafers</t>
  </si>
  <si>
    <t>IBM 3 metal layer mask set plus two 8" wafers</t>
  </si>
  <si>
    <t>production wafer cost, MOQ25</t>
  </si>
  <si>
    <t>IMEC contract B1379/PH/LHC: 8" wafers, 6 metal layer process, common options</t>
  </si>
  <si>
    <t>IBM 8" wafer; depending onprocess parameters, MOQ 25</t>
  </si>
  <si>
    <r>
      <t xml:space="preserve">Documentation (URL); </t>
    </r>
    <r>
      <rPr>
        <b/>
        <sz val="10"/>
        <rFont val="Verdana"/>
        <family val="2"/>
      </rPr>
      <t>Note: An updated cost estimate for TRXMM and FIBMM is expected end Q1 2017.</t>
    </r>
  </si>
  <si>
    <t>G. Iles and F. Vasey; 12 times 10Gb Rx or 12 times 10Gb Tx,  intended for off detector use (no rad or B field)</t>
  </si>
  <si>
    <t>MPOD25</t>
  </si>
  <si>
    <t>12 times 25Gb Rx or 12 times 25Gb Tx,  intended for off detector use (no rad or B field)</t>
  </si>
  <si>
    <t>F. Vasey; this is one SINGLE fiber including necessary connectors, bundling, etc. The bundle size is 144.</t>
  </si>
  <si>
    <t>CAEN style front end power system; power per watt before the cable to the detector, loaded to 50% of max capacity assuming full packing fraction</t>
  </si>
  <si>
    <t>Single unit price; request quote for system cost</t>
  </si>
  <si>
    <t>WIENER style front end power system; power per watt before the cable to the detector, loaded to 50% of max capacity assuming full packing fraction</t>
  </si>
  <si>
    <t>Monitoring and Control unit</t>
  </si>
  <si>
    <t>FE DCDC converter pluggable module</t>
  </si>
  <si>
    <t>Radiation and magnetic field tolerant DCDC converter module based on FEAST or upFEAST and DCDCcoil intended for use in front ends. 12V input voltage, 75% efficient. 4A max capacity - design for 3A. Price for total 20k units.</t>
  </si>
  <si>
    <t>AFEDBRD</t>
  </si>
  <si>
    <t>ATCA FED</t>
  </si>
  <si>
    <t>ATCA example FED with output to DAQ and L1 trigger; 3 FPGAs, 96 input channels,  50% bw to L1 trigger</t>
  </si>
  <si>
    <t>Main  PCB with mounting and testing</t>
  </si>
  <si>
    <t>COMP</t>
  </si>
  <si>
    <t>Aux components</t>
  </si>
  <si>
    <t>Auxiliary components (power, brd control, etc.)</t>
  </si>
  <si>
    <t>XC-KU115</t>
  </si>
  <si>
    <t>Main FPGA(s), assumes MOQ 300</t>
  </si>
  <si>
    <t>DTH</t>
  </si>
  <si>
    <t xml:space="preserve">ATCA DAQ interface </t>
  </si>
  <si>
    <t>Engineering guess</t>
  </si>
  <si>
    <t>At lease one DTH per ATCA shelf, provides 800Gbps link to cDAQ and TCDS function for the crate</t>
  </si>
  <si>
    <t>72 fiber receiver and 72 fiber transmitter processor board 7 series generation; fully populated with 72 Rx 72 Tx</t>
  </si>
  <si>
    <t>Main board with power and other supporting circuits, including testing</t>
  </si>
  <si>
    <t>Off Detector Infrastructure; 12 slot uTCA crate + AMC13 + MCH + PM + bulk supply</t>
  </si>
  <si>
    <t>Describe the components in the VFE and the concentrators (a scheme can be included)</t>
  </si>
  <si>
    <t>What FPGA is used (for DT they are using one called IGLOO)</t>
  </si>
  <si>
    <t xml:space="preserve">Item </t>
  </si>
  <si>
    <t xml:space="preserve">Description </t>
  </si>
  <si>
    <t>Number in the board</t>
  </si>
  <si>
    <t>Estimated cost</t>
  </si>
  <si>
    <t>List of components - number per board - cost - to be linked to the table cost</t>
  </si>
  <si>
    <t>Include the schem with the links and conextions</t>
  </si>
  <si>
    <t>All RPCs</t>
  </si>
  <si>
    <t>station</t>
  </si>
  <si>
    <t>End caps</t>
  </si>
  <si>
    <t xml:space="preserve">chamber per station ring </t>
  </si>
  <si>
    <t>total chambers per station</t>
  </si>
  <si>
    <t>RE3-1</t>
  </si>
  <si>
    <t>RE4-1</t>
  </si>
  <si>
    <t>TOTAL</t>
  </si>
  <si>
    <t>Item</t>
  </si>
  <si>
    <t>Per Chamber</t>
  </si>
  <si>
    <t>Unit Price</t>
  </si>
  <si>
    <t>Source</t>
  </si>
  <si>
    <t>Assuming that the on-detector HV connector is already taken into account in the chamber construction cost</t>
  </si>
  <si>
    <t>HV TOTAL</t>
  </si>
  <si>
    <t>Total Price [EUR]</t>
  </si>
  <si>
    <t>LV TOTAL</t>
  </si>
  <si>
    <t>FE Boards</t>
  </si>
  <si>
    <t>Eta Partitions</t>
  </si>
  <si>
    <t>Petiroc Equipment</t>
  </si>
  <si>
    <t>pitch [mm]</t>
  </si>
  <si>
    <t>strip width [mm]</t>
  </si>
  <si>
    <t>Strips</t>
  </si>
  <si>
    <t>read both ends</t>
  </si>
  <si>
    <t>Yes</t>
  </si>
  <si>
    <t>currency</t>
  </si>
  <si>
    <t xml:space="preserve">Number of chanels </t>
  </si>
  <si>
    <t>Gaps</t>
  </si>
  <si>
    <t>Cost per unit</t>
  </si>
  <si>
    <t>Electrodes per chamber</t>
  </si>
  <si>
    <t>Cost per chamber</t>
  </si>
  <si>
    <t xml:space="preserve">currency </t>
  </si>
  <si>
    <t>Chamber Mechanics &amp; strips</t>
  </si>
  <si>
    <t>Cahmber Cooling Circuit</t>
  </si>
  <si>
    <t>Chanber Assembly Components</t>
  </si>
  <si>
    <t>Power System LV - ASIC TDC</t>
  </si>
  <si>
    <t>60º per channel (3 chambers)</t>
  </si>
  <si>
    <t>1 chnannel per chamber</t>
  </si>
  <si>
    <t>comments on number of unit for test stand</t>
  </si>
  <si>
    <t>quotation from TSMC company</t>
  </si>
  <si>
    <t xml:space="preserve">channels </t>
  </si>
  <si>
    <t>both ends</t>
  </si>
  <si>
    <t>chambers</t>
  </si>
  <si>
    <t>unit cost</t>
  </si>
  <si>
    <t>total</t>
  </si>
  <si>
    <t>number of boards</t>
  </si>
  <si>
    <t>PY_PCBProduction</t>
  </si>
  <si>
    <t>total number</t>
  </si>
  <si>
    <t>TDC</t>
  </si>
  <si>
    <t>ASIC [Petiroc]</t>
  </si>
  <si>
    <t xml:space="preserve">Paking of ASICs </t>
  </si>
  <si>
    <t xml:space="preserve">192x2 = 384 channels per chamber and 4$ per channel </t>
  </si>
  <si>
    <t>production yield applied</t>
  </si>
  <si>
    <t xml:space="preserve">RUN Production </t>
  </si>
  <si>
    <t>In order to produce the ASICs</t>
  </si>
  <si>
    <t>PY_RPCElectronics</t>
  </si>
  <si>
    <t>Cost and installation the cooling pipes from the chambers to the patch panel</t>
  </si>
  <si>
    <t xml:space="preserve">One sensors per chamber and installation of the fiber from the chamber to the periferic </t>
  </si>
  <si>
    <t>Back End Electronics</t>
  </si>
  <si>
    <t>ASICs</t>
  </si>
  <si>
    <t>2.4.1.2.4</t>
  </si>
  <si>
    <t>ELECTRONICS</t>
  </si>
  <si>
    <t>FE ELECTRONICS</t>
  </si>
  <si>
    <t>ASICs [petiroc]</t>
  </si>
  <si>
    <t>RUN Production [petiroc]</t>
  </si>
  <si>
    <t>2.4.1.2.5</t>
  </si>
  <si>
    <t>company quotation</t>
  </si>
  <si>
    <t>Magnu's table</t>
  </si>
  <si>
    <t>Micro TCA crates and processing boards</t>
  </si>
  <si>
    <t>Mounting posts, frames to install the RE4-1 table</t>
  </si>
  <si>
    <t>Micro TCA crates and processing card</t>
  </si>
  <si>
    <t>TOTAL ASIC</t>
  </si>
  <si>
    <t>Two for RE4-1 and RE3-1 for validation of quality control procedure</t>
  </si>
  <si>
    <t>Production yield from previous production for FE ASIC, done in 2012</t>
  </si>
  <si>
    <t xml:space="preserve">Company quotation </t>
  </si>
  <si>
    <t>CPE company quotation</t>
  </si>
  <si>
    <t>see 'RPC Chamber components BoE' tab</t>
  </si>
  <si>
    <t>see 'RPC Electronics BoE' tab</t>
  </si>
  <si>
    <t>see 'RPC back-end electronics BoE' tab</t>
  </si>
  <si>
    <t>see 'RPC logistics-installation BoE' tab</t>
  </si>
  <si>
    <t>Extrapolation from the recent RE4 experience (installed in LS1)</t>
  </si>
  <si>
    <t>Riva company quotation 1st of March 2017</t>
  </si>
  <si>
    <t>RE4 production done in Korea in 2012</t>
  </si>
  <si>
    <t>Scaled from 2012 from the RE4 production done in India</t>
  </si>
  <si>
    <t>see 'RPC Power system BoE' tab</t>
  </si>
  <si>
    <t>CERN quotation from DT-PH-CERN group</t>
  </si>
  <si>
    <t>approximative cost based on estimated price of fpgas and pcb in fall 016: design phase</t>
  </si>
  <si>
    <t>design phase based on the recent  experience with installation of RE4 chambers</t>
  </si>
  <si>
    <t>Consumable for installion</t>
  </si>
  <si>
    <t>Frames to install RE4 table</t>
  </si>
  <si>
    <t>Table?</t>
  </si>
  <si>
    <t>?</t>
  </si>
  <si>
    <t>Mechanics for logistics</t>
  </si>
  <si>
    <t xml:space="preserve">troleys </t>
  </si>
  <si>
    <t>Mechanics for installations</t>
  </si>
  <si>
    <t>Mounting arcs</t>
  </si>
  <si>
    <t>Brackets?</t>
  </si>
  <si>
    <t>RE3/1</t>
  </si>
  <si>
    <t>RE4/1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</si>
</sst>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
    <numFmt numFmtId="166" formatCode="0.0000"/>
    <numFmt numFmtId="167" formatCode="#,##0.0"/>
    <numFmt numFmtId="168" formatCode="0.0"/>
  </numFmts>
  <fonts count="45" x14ac:knownFonts="1">
    <font>
      <sz val="10"/>
      <color rgb="FF000000"/>
      <name val="Verdana"/>
    </font>
    <font>
      <sz val="12"/>
      <color theme="1"/>
      <name val="Calibri"/>
      <family val="2"/>
      <scheme val="minor"/>
    </font>
    <font>
      <b/>
      <sz val="10"/>
      <color rgb="FF000000"/>
      <name val="Verdana"/>
    </font>
    <font>
      <b/>
      <sz val="10"/>
      <color rgb="FF000000"/>
      <name val="Verdana"/>
    </font>
    <font>
      <b/>
      <sz val="10"/>
      <color rgb="FF000000"/>
      <name val="Verdana"/>
    </font>
    <font>
      <sz val="8"/>
      <color rgb="FF000000"/>
      <name val="Verdana"/>
      <family val="2"/>
    </font>
    <font>
      <sz val="11"/>
      <color rgb="FF9C6500"/>
      <name val="Calibri"/>
      <family val="2"/>
      <scheme val="minor"/>
    </font>
    <font>
      <sz val="10"/>
      <color rgb="FF000000"/>
      <name val="Verdana"/>
    </font>
    <font>
      <b/>
      <sz val="10"/>
      <color rgb="FF000000"/>
      <name val="Verdana"/>
    </font>
    <font>
      <b/>
      <sz val="10"/>
      <color rgb="FF000000"/>
      <name val="Verdana"/>
    </font>
    <font>
      <u/>
      <sz val="10"/>
      <color rgb="FF0000FF"/>
      <name val="Verdana"/>
    </font>
    <font>
      <u/>
      <sz val="10"/>
      <color rgb="FF800080"/>
      <name val="Verdana"/>
    </font>
    <font>
      <b/>
      <i/>
      <sz val="10"/>
      <color rgb="FFFF0000"/>
      <name val="Verdana"/>
    </font>
    <font>
      <u/>
      <sz val="10"/>
      <color rgb="FF800080"/>
      <name val="Verdana"/>
    </font>
    <font>
      <u/>
      <sz val="10"/>
      <color theme="11"/>
      <name val="Verdana"/>
    </font>
    <font>
      <b/>
      <sz val="10"/>
      <color rgb="FFFF0000"/>
      <name val="Verdana"/>
    </font>
    <font>
      <b/>
      <sz val="18"/>
      <color rgb="FF000000"/>
      <name val="Verdana"/>
    </font>
    <font>
      <sz val="18"/>
      <color rgb="FF000000"/>
      <name val="Verdana"/>
    </font>
    <font>
      <b/>
      <sz val="10"/>
      <name val="Verdana"/>
      <family val="2"/>
    </font>
    <font>
      <sz val="10"/>
      <name val="Verdana"/>
    </font>
    <font>
      <sz val="11"/>
      <name val="Calibri"/>
      <family val="2"/>
      <scheme val="minor"/>
    </font>
    <font>
      <sz val="11"/>
      <name val="Calibri"/>
      <family val="2"/>
    </font>
    <font>
      <u/>
      <sz val="10"/>
      <color indexed="12"/>
      <name val="Verdana"/>
      <family val="2"/>
    </font>
    <font>
      <sz val="10"/>
      <color rgb="FFFF0000"/>
      <name val="Verdana"/>
    </font>
    <font>
      <sz val="18"/>
      <color rgb="FFFF0000"/>
      <name val="Verdana"/>
    </font>
    <font>
      <sz val="18"/>
      <name val="Verdana"/>
    </font>
    <font>
      <i/>
      <sz val="10"/>
      <name val="Verdana"/>
    </font>
    <font>
      <sz val="14"/>
      <color theme="1"/>
      <name val="Calibri"/>
      <family val="2"/>
      <scheme val="minor"/>
    </font>
    <font>
      <sz val="14"/>
      <color rgb="FF000000"/>
      <name val="Verdana"/>
    </font>
    <font>
      <b/>
      <sz val="14"/>
      <color theme="1"/>
      <name val="Calibri"/>
      <family val="2"/>
      <scheme val="minor"/>
    </font>
    <font>
      <b/>
      <sz val="14"/>
      <color rgb="FF000000"/>
      <name val="Verdana"/>
    </font>
    <font>
      <b/>
      <i/>
      <sz val="14"/>
      <color rgb="FF000000"/>
      <name val="Verdana"/>
    </font>
    <font>
      <b/>
      <sz val="14"/>
      <color rgb="FF000000"/>
      <name val="Calibri"/>
      <scheme val="minor"/>
    </font>
    <font>
      <i/>
      <sz val="14"/>
      <color rgb="FF000000"/>
      <name val="Verdana"/>
    </font>
    <font>
      <sz val="8"/>
      <name val="Verdana"/>
    </font>
    <font>
      <b/>
      <i/>
      <sz val="10"/>
      <name val="Verdana"/>
    </font>
    <font>
      <sz val="12"/>
      <name val="Times New Roman"/>
    </font>
    <font>
      <sz val="12"/>
      <color rgb="FF0000FF"/>
      <name val="Times New Roman"/>
    </font>
    <font>
      <sz val="12"/>
      <color theme="1"/>
      <name val="Times New Roman"/>
    </font>
    <font>
      <sz val="12"/>
      <color rgb="FF000000"/>
      <name val="Times New Roman"/>
    </font>
    <font>
      <sz val="10"/>
      <name val="Calibri"/>
    </font>
    <font>
      <b/>
      <sz val="10"/>
      <color rgb="FF0000FF"/>
      <name val="Verdana"/>
    </font>
    <font>
      <sz val="10"/>
      <color rgb="FF0000FF"/>
      <name val="Verdana"/>
    </font>
    <font>
      <sz val="10"/>
      <name val="Calibri"/>
      <family val="2"/>
      <scheme val="minor"/>
    </font>
    <font>
      <b/>
      <sz val="11"/>
      <color rgb="FF000000"/>
      <name val="Verdana"/>
    </font>
  </fonts>
  <fills count="18">
    <fill>
      <patternFill patternType="none"/>
    </fill>
    <fill>
      <patternFill patternType="gray125"/>
    </fill>
    <fill>
      <patternFill patternType="solid">
        <fgColor rgb="FFFFEB9C"/>
      </patternFill>
    </fill>
    <fill>
      <patternFill patternType="solid">
        <fgColor indexed="43"/>
        <bgColor indexed="64"/>
      </patternFill>
    </fill>
    <fill>
      <patternFill patternType="solid">
        <fgColor theme="0"/>
        <bgColor indexed="64"/>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00"/>
      </patternFill>
    </fill>
    <fill>
      <patternFill patternType="solid">
        <fgColor theme="0"/>
        <bgColor rgb="FFFFFFFF"/>
      </patternFill>
    </fill>
  </fills>
  <borders count="45">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rgb="FF000000"/>
      </right>
      <top style="thin">
        <color rgb="FF000000"/>
      </top>
      <bottom style="thin">
        <color auto="1"/>
      </bottom>
      <diagonal/>
    </border>
    <border>
      <left style="thin">
        <color auto="1"/>
      </left>
      <right style="thin">
        <color auto="1"/>
      </right>
      <top style="thin">
        <color rgb="FF000000"/>
      </top>
      <bottom style="thin">
        <color auto="1"/>
      </bottom>
      <diagonal/>
    </border>
    <border>
      <left/>
      <right/>
      <top style="thin">
        <color rgb="FF000000"/>
      </top>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bottom/>
      <diagonal/>
    </border>
    <border>
      <left/>
      <right style="thin">
        <color rgb="FF000000"/>
      </right>
      <top/>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medium">
        <color auto="1"/>
      </top>
      <bottom style="thin">
        <color auto="1"/>
      </bottom>
      <diagonal/>
    </border>
    <border>
      <left/>
      <right/>
      <top style="thin">
        <color auto="1"/>
      </top>
      <bottom/>
      <diagonal/>
    </border>
    <border>
      <left style="thin">
        <color rgb="FF000000"/>
      </left>
      <right style="thin">
        <color rgb="FF000000"/>
      </right>
      <top style="medium">
        <color auto="1"/>
      </top>
      <bottom style="thin">
        <color rgb="FF000000"/>
      </bottom>
      <diagonal/>
    </border>
    <border>
      <left style="thin">
        <color rgb="FF000000"/>
      </left>
      <right style="thin">
        <color rgb="FF000000"/>
      </right>
      <top style="thin">
        <color rgb="FF000000"/>
      </top>
      <bottom style="thin">
        <color auto="1"/>
      </bottom>
      <diagonal/>
    </border>
  </borders>
  <cellStyleXfs count="490">
    <xf numFmtId="0" fontId="0"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9" fillId="0" borderId="0"/>
    <xf numFmtId="0" fontId="6" fillId="2" borderId="0" applyNumberFormat="0" applyBorder="0" applyAlignment="0" applyProtection="0"/>
    <xf numFmtId="0" fontId="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7"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517">
    <xf numFmtId="0" fontId="0" fillId="0" borderId="0" xfId="0"/>
    <xf numFmtId="0" fontId="4" fillId="0" borderId="0" xfId="0" applyFont="1"/>
    <xf numFmtId="0" fontId="4" fillId="0" borderId="3" xfId="0" applyFont="1" applyBorder="1"/>
    <xf numFmtId="0" fontId="4" fillId="0" borderId="4" xfId="0" applyFont="1" applyBorder="1"/>
    <xf numFmtId="0" fontId="0" fillId="0" borderId="4" xfId="0" applyBorder="1"/>
    <xf numFmtId="0" fontId="0" fillId="0" borderId="0" xfId="0"/>
    <xf numFmtId="0" fontId="7" fillId="0" borderId="0" xfId="0" applyFont="1"/>
    <xf numFmtId="0" fontId="8" fillId="0" borderId="0" xfId="0" applyFont="1"/>
    <xf numFmtId="0" fontId="4" fillId="0" borderId="0" xfId="0" applyFont="1"/>
    <xf numFmtId="49" fontId="9" fillId="0" borderId="0" xfId="0" applyNumberFormat="1" applyFont="1"/>
    <xf numFmtId="0" fontId="10" fillId="0" borderId="0" xfId="0" applyFont="1"/>
    <xf numFmtId="0" fontId="15" fillId="0" borderId="0" xfId="0" applyFont="1"/>
    <xf numFmtId="0" fontId="19" fillId="0" borderId="0" xfId="64"/>
    <xf numFmtId="0" fontId="20" fillId="2" borderId="0" xfId="65" applyFont="1" applyBorder="1"/>
    <xf numFmtId="0" fontId="20" fillId="2" borderId="0" xfId="65" applyFont="1" applyBorder="1" applyAlignment="1">
      <alignment wrapText="1"/>
    </xf>
    <xf numFmtId="1" fontId="20" fillId="2" borderId="0" xfId="65" applyNumberFormat="1" applyFont="1" applyBorder="1" applyAlignment="1">
      <alignment wrapText="1"/>
    </xf>
    <xf numFmtId="0" fontId="18" fillId="0" borderId="0" xfId="64" applyFont="1" applyAlignment="1">
      <alignment vertical="center" wrapText="1"/>
    </xf>
    <xf numFmtId="0" fontId="18" fillId="0" borderId="10" xfId="64" applyFont="1" applyBorder="1" applyAlignment="1">
      <alignment vertical="center" wrapText="1"/>
    </xf>
    <xf numFmtId="49" fontId="18" fillId="0" borderId="10" xfId="64" applyNumberFormat="1" applyFont="1" applyBorder="1" applyAlignment="1">
      <alignment horizontal="left" vertical="center" wrapText="1"/>
    </xf>
    <xf numFmtId="0" fontId="21" fillId="2" borderId="0" xfId="65" applyFont="1"/>
    <xf numFmtId="1" fontId="21" fillId="2" borderId="0" xfId="65" applyNumberFormat="1" applyFont="1" applyBorder="1" applyAlignment="1">
      <alignment wrapText="1"/>
    </xf>
    <xf numFmtId="0" fontId="21" fillId="2" borderId="0" xfId="65" applyFont="1" applyBorder="1" applyAlignment="1">
      <alignment wrapText="1"/>
    </xf>
    <xf numFmtId="0" fontId="20" fillId="2" borderId="0" xfId="65" applyFont="1"/>
    <xf numFmtId="0" fontId="21" fillId="0" borderId="0" xfId="65" applyFont="1" applyFill="1"/>
    <xf numFmtId="0" fontId="21" fillId="2" borderId="0" xfId="65" applyFont="1" applyAlignment="1">
      <alignment wrapText="1"/>
    </xf>
    <xf numFmtId="0" fontId="18" fillId="0" borderId="0" xfId="64" applyFont="1" applyAlignment="1">
      <alignment horizontal="left" vertical="center" wrapText="1"/>
    </xf>
    <xf numFmtId="0" fontId="16" fillId="0" borderId="0" xfId="0" applyFont="1" applyAlignment="1">
      <alignment horizontal="center" vertical="top"/>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center" vertical="top"/>
    </xf>
    <xf numFmtId="0" fontId="17" fillId="0" borderId="0" xfId="0" applyFont="1" applyAlignment="1">
      <alignment vertical="center" wrapText="1"/>
    </xf>
    <xf numFmtId="0" fontId="16" fillId="0" borderId="0" xfId="0" applyFont="1" applyAlignment="1">
      <alignment horizontal="left" vertical="top" wrapText="1"/>
    </xf>
    <xf numFmtId="49" fontId="2" fillId="4" borderId="1" xfId="0" applyNumberFormat="1" applyFont="1" applyFill="1" applyBorder="1" applyAlignment="1">
      <alignment horizontal="left" vertical="center" wrapText="1"/>
    </xf>
    <xf numFmtId="49" fontId="0" fillId="4" borderId="0" xfId="0" applyNumberFormat="1" applyFill="1" applyAlignment="1">
      <alignment horizontal="left" vertical="center"/>
    </xf>
    <xf numFmtId="0" fontId="0" fillId="4" borderId="0" xfId="0" applyFill="1"/>
    <xf numFmtId="0" fontId="2" fillId="4" borderId="0" xfId="0" applyFont="1" applyFill="1"/>
    <xf numFmtId="0" fontId="3" fillId="4" borderId="9" xfId="0" applyFont="1" applyFill="1" applyBorder="1" applyAlignment="1">
      <alignment vertical="center" wrapText="1"/>
    </xf>
    <xf numFmtId="0" fontId="3" fillId="4" borderId="7" xfId="0" applyFont="1" applyFill="1" applyBorder="1" applyAlignment="1">
      <alignment horizontal="right" wrapText="1"/>
    </xf>
    <xf numFmtId="0" fontId="3" fillId="4" borderId="7" xfId="0" applyFont="1" applyFill="1" applyBorder="1" applyAlignment="1">
      <alignment wrapText="1"/>
    </xf>
    <xf numFmtId="1" fontId="3" fillId="4" borderId="7" xfId="0" applyNumberFormat="1" applyFont="1" applyFill="1" applyBorder="1" applyAlignment="1">
      <alignment wrapText="1"/>
    </xf>
    <xf numFmtId="165" fontId="2" fillId="4" borderId="7" xfId="0" applyNumberFormat="1" applyFont="1" applyFill="1" applyBorder="1" applyAlignment="1">
      <alignment wrapText="1"/>
    </xf>
    <xf numFmtId="49" fontId="15" fillId="4" borderId="0" xfId="0" applyNumberFormat="1" applyFont="1" applyFill="1" applyAlignment="1">
      <alignment horizontal="left" vertical="center"/>
    </xf>
    <xf numFmtId="0" fontId="15" fillId="4" borderId="9" xfId="0" applyFont="1" applyFill="1" applyBorder="1" applyAlignment="1">
      <alignment vertical="center" wrapText="1"/>
    </xf>
    <xf numFmtId="0" fontId="15" fillId="4" borderId="7" xfId="0" applyFont="1" applyFill="1" applyBorder="1" applyAlignment="1">
      <alignment wrapText="1"/>
    </xf>
    <xf numFmtId="0" fontId="15" fillId="4" borderId="0" xfId="0" applyFont="1" applyFill="1"/>
    <xf numFmtId="0" fontId="23" fillId="4" borderId="0" xfId="0" applyFont="1" applyFill="1"/>
    <xf numFmtId="49" fontId="23" fillId="4" borderId="0" xfId="0" applyNumberFormat="1" applyFont="1" applyFill="1" applyAlignment="1">
      <alignment horizontal="left" vertical="center"/>
    </xf>
    <xf numFmtId="0" fontId="18" fillId="4" borderId="0" xfId="0" applyFont="1" applyFill="1"/>
    <xf numFmtId="0" fontId="18" fillId="4" borderId="8" xfId="0" applyFont="1" applyFill="1" applyBorder="1" applyAlignment="1">
      <alignment vertical="center" wrapText="1"/>
    </xf>
    <xf numFmtId="167" fontId="18" fillId="4" borderId="9" xfId="0" applyNumberFormat="1" applyFont="1" applyFill="1" applyBorder="1" applyAlignment="1">
      <alignment vertical="center" wrapText="1"/>
    </xf>
    <xf numFmtId="167" fontId="18" fillId="4" borderId="7" xfId="0" applyNumberFormat="1" applyFont="1" applyFill="1" applyBorder="1" applyAlignment="1">
      <alignment wrapText="1"/>
    </xf>
    <xf numFmtId="0" fontId="19" fillId="4" borderId="0" xfId="0" applyFont="1" applyFill="1"/>
    <xf numFmtId="0" fontId="25" fillId="0" borderId="0" xfId="0" applyFont="1" applyAlignment="1">
      <alignment vertical="center" wrapText="1"/>
    </xf>
    <xf numFmtId="0" fontId="24" fillId="0" borderId="0" xfId="0" applyFont="1" applyAlignment="1">
      <alignment vertical="top" wrapText="1"/>
    </xf>
    <xf numFmtId="0" fontId="18" fillId="0" borderId="1" xfId="0" applyFont="1" applyBorder="1" applyAlignment="1">
      <alignment horizontal="right" wrapText="1"/>
    </xf>
    <xf numFmtId="0" fontId="18" fillId="0" borderId="1" xfId="0" applyFont="1" applyBorder="1" applyAlignment="1">
      <alignment wrapText="1"/>
    </xf>
    <xf numFmtId="0" fontId="19" fillId="0" borderId="1" xfId="0" applyFont="1" applyBorder="1" applyAlignment="1">
      <alignment horizontal="right" wrapText="1"/>
    </xf>
    <xf numFmtId="0" fontId="19" fillId="0" borderId="1" xfId="0" applyFont="1" applyBorder="1" applyAlignment="1">
      <alignment wrapText="1"/>
    </xf>
    <xf numFmtId="0" fontId="0" fillId="0" borderId="1" xfId="0" applyFont="1" applyBorder="1" applyAlignment="1">
      <alignment wrapText="1"/>
    </xf>
    <xf numFmtId="0" fontId="18" fillId="0" borderId="11" xfId="0" applyFont="1" applyBorder="1" applyAlignment="1">
      <alignment wrapText="1"/>
    </xf>
    <xf numFmtId="0" fontId="0" fillId="0" borderId="0" xfId="0" applyFont="1" applyAlignment="1"/>
    <xf numFmtId="49" fontId="0" fillId="0" borderId="1" xfId="0" applyNumberFormat="1" applyFont="1" applyBorder="1" applyAlignment="1">
      <alignment horizontal="right" vertical="center" wrapText="1"/>
    </xf>
    <xf numFmtId="2" fontId="0" fillId="0" borderId="1" xfId="0" applyNumberFormat="1" applyFont="1" applyBorder="1" applyAlignment="1">
      <alignment wrapText="1"/>
    </xf>
    <xf numFmtId="0" fontId="0" fillId="0" borderId="1" xfId="0" applyFont="1" applyBorder="1" applyAlignment="1">
      <alignment horizontal="left" wrapText="1"/>
    </xf>
    <xf numFmtId="1" fontId="0" fillId="0" borderId="1" xfId="0" applyNumberFormat="1" applyFont="1" applyBorder="1" applyAlignment="1">
      <alignment wrapText="1"/>
    </xf>
    <xf numFmtId="3" fontId="18" fillId="0" borderId="1" xfId="0" applyNumberFormat="1" applyFont="1" applyBorder="1" applyAlignment="1">
      <alignment wrapText="1"/>
    </xf>
    <xf numFmtId="1" fontId="19" fillId="0" borderId="1" xfId="0" applyNumberFormat="1" applyFont="1" applyBorder="1" applyAlignment="1">
      <alignment wrapText="1"/>
    </xf>
    <xf numFmtId="4" fontId="19" fillId="0" borderId="1" xfId="0" applyNumberFormat="1" applyFont="1" applyBorder="1" applyAlignment="1">
      <alignment wrapText="1"/>
    </xf>
    <xf numFmtId="3" fontId="19" fillId="0" borderId="1" xfId="0" applyNumberFormat="1" applyFont="1" applyBorder="1" applyAlignment="1">
      <alignment wrapText="1"/>
    </xf>
    <xf numFmtId="0" fontId="19" fillId="0" borderId="1" xfId="0" applyFont="1" applyBorder="1"/>
    <xf numFmtId="0" fontId="18" fillId="0" borderId="1" xfId="0" applyFont="1" applyBorder="1" applyAlignment="1">
      <alignment horizontal="left" wrapText="1"/>
    </xf>
    <xf numFmtId="1" fontId="19" fillId="0" borderId="1" xfId="0" applyNumberFormat="1" applyFont="1" applyFill="1" applyBorder="1" applyAlignment="1">
      <alignment wrapText="1"/>
    </xf>
    <xf numFmtId="0" fontId="19" fillId="0" borderId="1" xfId="0" applyFont="1" applyFill="1" applyBorder="1"/>
    <xf numFmtId="0" fontId="0" fillId="0" borderId="0" xfId="0" applyFont="1" applyFill="1" applyAlignment="1"/>
    <xf numFmtId="2" fontId="18" fillId="0" borderId="1" xfId="0" applyNumberFormat="1" applyFont="1" applyBorder="1" applyAlignment="1">
      <alignment wrapText="1"/>
    </xf>
    <xf numFmtId="165" fontId="0" fillId="4" borderId="7" xfId="0" applyNumberFormat="1" applyFont="1" applyFill="1" applyBorder="1" applyAlignment="1">
      <alignment wrapText="1"/>
    </xf>
    <xf numFmtId="49" fontId="19" fillId="0" borderId="1" xfId="0" applyNumberFormat="1" applyFont="1" applyBorder="1" applyAlignment="1">
      <alignment horizontal="right" vertical="center" wrapText="1"/>
    </xf>
    <xf numFmtId="0" fontId="0" fillId="0" borderId="1" xfId="0" applyFont="1" applyFill="1" applyBorder="1" applyAlignment="1">
      <alignment horizontal="left" wrapText="1"/>
    </xf>
    <xf numFmtId="17" fontId="19" fillId="0" borderId="1" xfId="0" quotePrefix="1" applyNumberFormat="1" applyFont="1" applyBorder="1" applyAlignment="1">
      <alignment wrapText="1"/>
    </xf>
    <xf numFmtId="0" fontId="19" fillId="0" borderId="1" xfId="0" applyFont="1" applyFill="1" applyBorder="1" applyAlignment="1">
      <alignment horizontal="right" wrapText="1"/>
    </xf>
    <xf numFmtId="49" fontId="19" fillId="0" borderId="1" xfId="0" applyNumberFormat="1" applyFont="1" applyFill="1" applyBorder="1" applyAlignment="1">
      <alignment horizontal="right" vertical="center" wrapText="1"/>
    </xf>
    <xf numFmtId="0" fontId="23" fillId="4" borderId="9" xfId="0" applyFont="1" applyFill="1" applyBorder="1" applyAlignment="1">
      <alignment vertical="center" wrapText="1"/>
    </xf>
    <xf numFmtId="0" fontId="19" fillId="4" borderId="9" xfId="0" applyFont="1" applyFill="1" applyBorder="1" applyAlignment="1">
      <alignment vertical="center" wrapText="1"/>
    </xf>
    <xf numFmtId="1" fontId="23" fillId="4" borderId="7" xfId="0" applyNumberFormat="1" applyFont="1" applyFill="1" applyBorder="1" applyAlignment="1">
      <alignment wrapText="1"/>
    </xf>
    <xf numFmtId="1" fontId="19" fillId="4" borderId="7" xfId="0" applyNumberFormat="1" applyFont="1" applyFill="1" applyBorder="1" applyAlignment="1">
      <alignment wrapText="1"/>
    </xf>
    <xf numFmtId="1" fontId="19" fillId="0" borderId="1" xfId="0" applyNumberFormat="1" applyFont="1" applyBorder="1" applyAlignment="1">
      <alignment horizontal="right" wrapText="1"/>
    </xf>
    <xf numFmtId="0" fontId="3" fillId="4" borderId="9" xfId="0" applyFont="1" applyFill="1" applyBorder="1" applyAlignment="1">
      <alignment horizontal="left" vertical="center" wrapText="1"/>
    </xf>
    <xf numFmtId="0" fontId="3" fillId="4" borderId="7" xfId="0" applyFont="1" applyFill="1" applyBorder="1" applyAlignment="1">
      <alignment horizontal="left" wrapText="1"/>
    </xf>
    <xf numFmtId="0" fontId="19" fillId="0" borderId="1" xfId="0" applyFont="1" applyBorder="1" applyAlignment="1">
      <alignment horizontal="left" wrapText="1"/>
    </xf>
    <xf numFmtId="0" fontId="0" fillId="4" borderId="0" xfId="0" applyFill="1" applyAlignment="1">
      <alignment horizontal="left"/>
    </xf>
    <xf numFmtId="49" fontId="0" fillId="4" borderId="0" xfId="0" applyNumberFormat="1" applyFill="1" applyAlignment="1">
      <alignment horizontal="right" vertical="center"/>
    </xf>
    <xf numFmtId="0" fontId="3" fillId="4" borderId="9" xfId="0" applyFont="1" applyFill="1" applyBorder="1" applyAlignment="1">
      <alignment horizontal="right" vertical="center" wrapText="1"/>
    </xf>
    <xf numFmtId="0" fontId="0" fillId="4" borderId="0" xfId="0" applyFill="1" applyAlignment="1">
      <alignment horizontal="right"/>
    </xf>
    <xf numFmtId="166" fontId="2" fillId="4" borderId="9" xfId="0" applyNumberFormat="1" applyFont="1" applyFill="1" applyBorder="1" applyAlignment="1">
      <alignment horizontal="right" vertical="center" wrapText="1"/>
    </xf>
    <xf numFmtId="0" fontId="18" fillId="4" borderId="8" xfId="0" applyFont="1" applyFill="1" applyBorder="1" applyAlignment="1">
      <alignment horizontal="center" vertical="center" wrapText="1"/>
    </xf>
    <xf numFmtId="0" fontId="18" fillId="4" borderId="8" xfId="0" applyFont="1" applyFill="1" applyBorder="1" applyAlignment="1">
      <alignment horizontal="right" vertical="center" wrapText="1"/>
    </xf>
    <xf numFmtId="0" fontId="18" fillId="4" borderId="8" xfId="0" applyFont="1" applyFill="1" applyBorder="1" applyAlignment="1">
      <alignment horizontal="left" vertical="center" wrapText="1"/>
    </xf>
    <xf numFmtId="0" fontId="0" fillId="4" borderId="0" xfId="0" applyFont="1" applyFill="1"/>
    <xf numFmtId="0" fontId="19" fillId="0" borderId="0" xfId="0" applyFont="1" applyAlignment="1"/>
    <xf numFmtId="2" fontId="18" fillId="0" borderId="1" xfId="0" applyNumberFormat="1" applyFont="1" applyBorder="1" applyAlignment="1">
      <alignment horizontal="right" wrapText="1"/>
    </xf>
    <xf numFmtId="2" fontId="19" fillId="0" borderId="1" xfId="0" applyNumberFormat="1" applyFont="1" applyBorder="1" applyAlignment="1">
      <alignment horizontal="right" wrapText="1"/>
    </xf>
    <xf numFmtId="0" fontId="0" fillId="0" borderId="0" xfId="0" applyFont="1" applyFill="1"/>
    <xf numFmtId="49" fontId="19" fillId="0" borderId="11" xfId="0" applyNumberFormat="1" applyFont="1" applyBorder="1" applyAlignment="1">
      <alignment horizontal="right" vertical="center" wrapText="1"/>
    </xf>
    <xf numFmtId="0" fontId="19" fillId="0" borderId="11" xfId="0" applyFont="1" applyBorder="1" applyAlignment="1">
      <alignment horizontal="left" wrapText="1"/>
    </xf>
    <xf numFmtId="0" fontId="19" fillId="0" borderId="11" xfId="0" applyFont="1" applyBorder="1"/>
    <xf numFmtId="0" fontId="0" fillId="0" borderId="12" xfId="0" applyFont="1" applyBorder="1" applyAlignment="1">
      <alignment horizontal="left" wrapText="1"/>
    </xf>
    <xf numFmtId="0" fontId="19" fillId="0" borderId="12" xfId="0" applyFont="1" applyBorder="1" applyAlignment="1">
      <alignment horizontal="left" wrapText="1"/>
    </xf>
    <xf numFmtId="49" fontId="19" fillId="0" borderId="12" xfId="0" applyNumberFormat="1" applyFont="1" applyBorder="1" applyAlignment="1">
      <alignment horizontal="right" vertical="center" wrapText="1"/>
    </xf>
    <xf numFmtId="1" fontId="19" fillId="0" borderId="12" xfId="0" applyNumberFormat="1" applyFont="1" applyBorder="1" applyAlignment="1">
      <alignment wrapText="1"/>
    </xf>
    <xf numFmtId="0" fontId="19" fillId="0" borderId="12" xfId="0" applyFont="1" applyBorder="1"/>
    <xf numFmtId="49" fontId="19" fillId="0" borderId="12" xfId="0" applyNumberFormat="1" applyFont="1" applyFill="1" applyBorder="1" applyAlignment="1">
      <alignment horizontal="right" vertical="center" wrapText="1"/>
    </xf>
    <xf numFmtId="0" fontId="19" fillId="0" borderId="12" xfId="0" applyFont="1" applyFill="1" applyBorder="1" applyAlignment="1">
      <alignment horizontal="left" wrapText="1"/>
    </xf>
    <xf numFmtId="1" fontId="19" fillId="0" borderId="12" xfId="0" applyNumberFormat="1" applyFont="1" applyFill="1" applyBorder="1" applyAlignment="1">
      <alignment wrapText="1"/>
    </xf>
    <xf numFmtId="0" fontId="19" fillId="0" borderId="12" xfId="0" applyFont="1" applyFill="1" applyBorder="1"/>
    <xf numFmtId="0" fontId="0" fillId="0" borderId="0" xfId="0" applyFont="1" applyBorder="1" applyAlignment="1"/>
    <xf numFmtId="0" fontId="0" fillId="4" borderId="0" xfId="0" applyFill="1" applyBorder="1"/>
    <xf numFmtId="1" fontId="19" fillId="0" borderId="11" xfId="0" applyNumberFormat="1" applyFont="1" applyBorder="1" applyAlignment="1">
      <alignment horizontal="right" vertical="center" wrapText="1"/>
    </xf>
    <xf numFmtId="0" fontId="19" fillId="0" borderId="12" xfId="0" applyFont="1" applyBorder="1" applyAlignment="1">
      <alignment horizontal="right" wrapText="1"/>
    </xf>
    <xf numFmtId="165" fontId="2" fillId="4" borderId="6" xfId="0" applyNumberFormat="1" applyFont="1" applyFill="1" applyBorder="1" applyAlignment="1">
      <alignment wrapText="1"/>
    </xf>
    <xf numFmtId="0" fontId="0" fillId="0" borderId="12" xfId="0" applyFont="1" applyBorder="1" applyAlignment="1">
      <alignment wrapText="1"/>
    </xf>
    <xf numFmtId="0" fontId="19" fillId="0" borderId="12" xfId="0" applyFont="1" applyBorder="1" applyAlignment="1">
      <alignment wrapText="1"/>
    </xf>
    <xf numFmtId="1" fontId="0" fillId="0" borderId="12" xfId="0" applyNumberFormat="1" applyFont="1" applyBorder="1" applyAlignment="1">
      <alignment wrapText="1"/>
    </xf>
    <xf numFmtId="3" fontId="19" fillId="0" borderId="12" xfId="0" applyNumberFormat="1" applyFont="1" applyBorder="1" applyAlignment="1">
      <alignment wrapText="1"/>
    </xf>
    <xf numFmtId="2" fontId="19" fillId="0" borderId="12" xfId="0" applyNumberFormat="1" applyFont="1" applyBorder="1" applyAlignment="1">
      <alignment horizontal="right" wrapText="1"/>
    </xf>
    <xf numFmtId="0" fontId="0" fillId="4" borderId="0" xfId="0" applyFont="1" applyFill="1" applyBorder="1"/>
    <xf numFmtId="0" fontId="19" fillId="0" borderId="16" xfId="0" applyFont="1" applyBorder="1" applyAlignment="1">
      <alignment horizontal="right" wrapText="1"/>
    </xf>
    <xf numFmtId="0" fontId="19" fillId="0" borderId="16" xfId="0" applyFont="1" applyBorder="1" applyAlignment="1">
      <alignment horizontal="left" wrapText="1"/>
    </xf>
    <xf numFmtId="2" fontId="19" fillId="0" borderId="16" xfId="0" applyNumberFormat="1" applyFont="1" applyBorder="1" applyAlignment="1">
      <alignment horizontal="right" wrapText="1"/>
    </xf>
    <xf numFmtId="49" fontId="0" fillId="0" borderId="16" xfId="0" applyNumberFormat="1" applyFont="1" applyBorder="1" applyAlignment="1">
      <alignment horizontal="right" vertical="center" wrapText="1"/>
    </xf>
    <xf numFmtId="0" fontId="19" fillId="0" borderId="6" xfId="0" applyFont="1" applyBorder="1" applyAlignment="1">
      <alignment horizontal="left" wrapText="1"/>
    </xf>
    <xf numFmtId="49" fontId="19" fillId="0" borderId="6" xfId="0" applyNumberFormat="1" applyFont="1" applyBorder="1" applyAlignment="1">
      <alignment horizontal="right" vertical="center" wrapText="1"/>
    </xf>
    <xf numFmtId="1" fontId="19" fillId="0" borderId="6" xfId="0" applyNumberFormat="1" applyFont="1" applyBorder="1" applyAlignment="1">
      <alignment wrapText="1"/>
    </xf>
    <xf numFmtId="0" fontId="19" fillId="0" borderId="6" xfId="0" applyFont="1" applyBorder="1"/>
    <xf numFmtId="49" fontId="19" fillId="0" borderId="16" xfId="0" applyNumberFormat="1" applyFont="1" applyBorder="1" applyAlignment="1">
      <alignment horizontal="right" vertical="center" wrapText="1"/>
    </xf>
    <xf numFmtId="1" fontId="19" fillId="0" borderId="16" xfId="0" applyNumberFormat="1" applyFont="1" applyBorder="1" applyAlignment="1">
      <alignment wrapText="1"/>
    </xf>
    <xf numFmtId="0" fontId="19" fillId="0" borderId="16" xfId="0" applyFont="1" applyBorder="1"/>
    <xf numFmtId="1" fontId="23" fillId="4" borderId="0" xfId="0" applyNumberFormat="1" applyFont="1" applyFill="1"/>
    <xf numFmtId="1" fontId="18" fillId="4" borderId="8" xfId="0" applyNumberFormat="1" applyFont="1" applyFill="1" applyBorder="1" applyAlignment="1">
      <alignment vertical="center" wrapText="1"/>
    </xf>
    <xf numFmtId="1" fontId="23" fillId="4" borderId="9" xfId="0" applyNumberFormat="1" applyFont="1" applyFill="1" applyBorder="1" applyAlignment="1">
      <alignment vertical="center" wrapText="1"/>
    </xf>
    <xf numFmtId="1" fontId="19" fillId="0" borderId="1" xfId="0" applyNumberFormat="1" applyFont="1" applyBorder="1" applyAlignment="1">
      <alignment horizontal="right" vertical="center" wrapText="1"/>
    </xf>
    <xf numFmtId="1" fontId="19" fillId="0" borderId="12" xfId="0" applyNumberFormat="1" applyFont="1" applyBorder="1" applyAlignment="1">
      <alignment horizontal="right" vertical="center" wrapText="1"/>
    </xf>
    <xf numFmtId="1" fontId="19" fillId="0" borderId="1" xfId="0" applyNumberFormat="1" applyFont="1" applyFill="1" applyBorder="1" applyAlignment="1">
      <alignment horizontal="right" vertical="center" wrapText="1"/>
    </xf>
    <xf numFmtId="1" fontId="19" fillId="0" borderId="16" xfId="0" applyNumberFormat="1" applyFont="1" applyBorder="1" applyAlignment="1">
      <alignment horizontal="right" vertical="center" wrapText="1"/>
    </xf>
    <xf numFmtId="1" fontId="19" fillId="0" borderId="6" xfId="0" applyNumberFormat="1" applyFont="1" applyBorder="1" applyAlignment="1">
      <alignment horizontal="right" vertical="center" wrapText="1"/>
    </xf>
    <xf numFmtId="1" fontId="19" fillId="0" borderId="12" xfId="0" applyNumberFormat="1" applyFont="1" applyFill="1" applyBorder="1" applyAlignment="1">
      <alignment horizontal="right" vertical="center" wrapText="1"/>
    </xf>
    <xf numFmtId="1" fontId="19" fillId="0" borderId="10" xfId="0" applyNumberFormat="1" applyFont="1" applyBorder="1" applyAlignment="1">
      <alignment wrapText="1"/>
    </xf>
    <xf numFmtId="4" fontId="19" fillId="0" borderId="10" xfId="0" applyNumberFormat="1" applyFont="1" applyBorder="1" applyAlignment="1">
      <alignment wrapText="1"/>
    </xf>
    <xf numFmtId="1" fontId="19" fillId="0" borderId="17" xfId="0" applyNumberFormat="1" applyFont="1" applyBorder="1" applyAlignment="1">
      <alignment horizontal="right" vertical="center" wrapText="1"/>
    </xf>
    <xf numFmtId="1" fontId="19" fillId="0" borderId="17" xfId="0" applyNumberFormat="1" applyFont="1" applyBorder="1" applyAlignment="1">
      <alignment wrapText="1"/>
    </xf>
    <xf numFmtId="0" fontId="18" fillId="0" borderId="11" xfId="0" applyFont="1" applyBorder="1" applyAlignment="1">
      <alignment horizontal="right" wrapText="1"/>
    </xf>
    <xf numFmtId="1" fontId="19" fillId="0" borderId="11" xfId="0" applyNumberFormat="1" applyFont="1" applyBorder="1" applyAlignment="1">
      <alignment wrapText="1"/>
    </xf>
    <xf numFmtId="1" fontId="19" fillId="0" borderId="10" xfId="0" applyNumberFormat="1" applyFont="1" applyFill="1" applyBorder="1" applyAlignment="1">
      <alignment wrapText="1"/>
    </xf>
    <xf numFmtId="0" fontId="19" fillId="0" borderId="18" xfId="0" applyFont="1" applyBorder="1"/>
    <xf numFmtId="1" fontId="19" fillId="0" borderId="10" xfId="0" applyNumberFormat="1" applyFont="1" applyFill="1" applyBorder="1" applyAlignment="1">
      <alignment vertical="center" wrapText="1"/>
    </xf>
    <xf numFmtId="1" fontId="19" fillId="0" borderId="10" xfId="0" applyNumberFormat="1" applyFont="1" applyBorder="1" applyAlignment="1">
      <alignment vertical="center" wrapText="1"/>
    </xf>
    <xf numFmtId="4" fontId="19" fillId="0" borderId="10" xfId="0" applyNumberFormat="1" applyFont="1" applyBorder="1" applyAlignment="1">
      <alignment vertical="center" wrapText="1"/>
    </xf>
    <xf numFmtId="0" fontId="19" fillId="0" borderId="19" xfId="0" applyFont="1" applyBorder="1"/>
    <xf numFmtId="2" fontId="18" fillId="4" borderId="8" xfId="0" applyNumberFormat="1" applyFont="1" applyFill="1" applyBorder="1" applyAlignment="1">
      <alignment horizontal="center" vertical="center" wrapText="1"/>
    </xf>
    <xf numFmtId="2" fontId="2" fillId="4" borderId="9" xfId="0" applyNumberFormat="1" applyFont="1" applyFill="1" applyBorder="1" applyAlignment="1">
      <alignment horizontal="right" vertical="center" wrapText="1"/>
    </xf>
    <xf numFmtId="2" fontId="2" fillId="4" borderId="7" xfId="0" applyNumberFormat="1" applyFont="1" applyFill="1" applyBorder="1" applyAlignment="1">
      <alignment wrapText="1"/>
    </xf>
    <xf numFmtId="2" fontId="0" fillId="4" borderId="7" xfId="0" applyNumberFormat="1" applyFont="1" applyFill="1" applyBorder="1" applyAlignment="1">
      <alignment wrapText="1"/>
    </xf>
    <xf numFmtId="2" fontId="2" fillId="4" borderId="0" xfId="0" applyNumberFormat="1" applyFont="1" applyFill="1"/>
    <xf numFmtId="0" fontId="0" fillId="0" borderId="21" xfId="0" applyBorder="1"/>
    <xf numFmtId="0" fontId="0" fillId="0" borderId="23" xfId="0" applyBorder="1"/>
    <xf numFmtId="0" fontId="0" fillId="0" borderId="10" xfId="0" applyBorder="1" applyAlignment="1">
      <alignment horizontal="center" vertical="center"/>
    </xf>
    <xf numFmtId="0" fontId="2" fillId="0" borderId="0" xfId="0" applyFont="1"/>
    <xf numFmtId="0" fontId="0" fillId="0" borderId="27" xfId="0" applyBorder="1"/>
    <xf numFmtId="0" fontId="0" fillId="0" borderId="13" xfId="0" applyBorder="1" applyAlignment="1">
      <alignment horizontal="center" vertical="center"/>
    </xf>
    <xf numFmtId="1" fontId="19" fillId="0" borderId="0" xfId="0" applyNumberFormat="1" applyFont="1" applyFill="1" applyBorder="1" applyAlignment="1">
      <alignment vertical="center" wrapText="1"/>
    </xf>
    <xf numFmtId="1" fontId="19" fillId="0" borderId="0" xfId="0" applyNumberFormat="1" applyFont="1" applyBorder="1" applyAlignment="1">
      <alignment vertical="center" wrapText="1"/>
    </xf>
    <xf numFmtId="4" fontId="19" fillId="0" borderId="0" xfId="0" applyNumberFormat="1" applyFont="1" applyBorder="1" applyAlignment="1">
      <alignment vertical="center" wrapText="1"/>
    </xf>
    <xf numFmtId="0" fontId="19" fillId="0" borderId="26" xfId="0" applyFont="1" applyBorder="1" applyAlignment="1">
      <alignment vertical="center"/>
    </xf>
    <xf numFmtId="0" fontId="2" fillId="0" borderId="0" xfId="0" applyFont="1" applyFill="1" applyAlignment="1"/>
    <xf numFmtId="0" fontId="2" fillId="0" borderId="0" xfId="0" applyFont="1" applyFill="1"/>
    <xf numFmtId="0" fontId="2" fillId="0" borderId="0" xfId="0" applyFont="1" applyAlignment="1"/>
    <xf numFmtId="0" fontId="26" fillId="0" borderId="11" xfId="0" applyFont="1" applyBorder="1" applyAlignment="1">
      <alignment wrapText="1"/>
    </xf>
    <xf numFmtId="2" fontId="26" fillId="0" borderId="11" xfId="0" applyNumberFormat="1" applyFont="1" applyBorder="1" applyAlignment="1">
      <alignment horizontal="right" wrapText="1"/>
    </xf>
    <xf numFmtId="0" fontId="26" fillId="0" borderId="1" xfId="0" applyFont="1" applyBorder="1" applyAlignment="1">
      <alignment horizontal="right" wrapText="1"/>
    </xf>
    <xf numFmtId="0" fontId="26" fillId="0" borderId="1" xfId="0" applyFont="1" applyBorder="1" applyAlignment="1">
      <alignment horizontal="left" wrapText="1"/>
    </xf>
    <xf numFmtId="2" fontId="26" fillId="0" borderId="1" xfId="0" applyNumberFormat="1" applyFont="1" applyBorder="1" applyAlignment="1">
      <alignment horizontal="right" wrapText="1"/>
    </xf>
    <xf numFmtId="0" fontId="2" fillId="4" borderId="7" xfId="0" applyFont="1" applyFill="1" applyBorder="1" applyAlignment="1">
      <alignment horizontal="center" wrapText="1"/>
    </xf>
    <xf numFmtId="2" fontId="2" fillId="4" borderId="7" xfId="0" applyNumberFormat="1" applyFont="1" applyFill="1" applyBorder="1" applyAlignment="1">
      <alignment horizontal="center" wrapText="1"/>
    </xf>
    <xf numFmtId="2" fontId="3" fillId="4" borderId="9" xfId="0" applyNumberFormat="1" applyFont="1" applyFill="1" applyBorder="1" applyAlignment="1">
      <alignment vertical="center" wrapText="1"/>
    </xf>
    <xf numFmtId="0" fontId="0" fillId="0" borderId="0" xfId="0" applyAlignment="1">
      <alignment horizontal="right"/>
    </xf>
    <xf numFmtId="0" fontId="2" fillId="0" borderId="0" xfId="0" applyFont="1" applyAlignment="1">
      <alignment horizontal="right" vertical="center"/>
    </xf>
    <xf numFmtId="0" fontId="0" fillId="0" borderId="0" xfId="0" applyAlignment="1">
      <alignment horizontal="right" vertical="center"/>
    </xf>
    <xf numFmtId="2" fontId="0" fillId="0" borderId="0" xfId="0" applyNumberFormat="1" applyAlignment="1">
      <alignment horizontal="right" vertical="center"/>
    </xf>
    <xf numFmtId="0" fontId="28" fillId="0" borderId="0" xfId="0" applyFont="1"/>
    <xf numFmtId="0" fontId="30" fillId="0" borderId="0" xfId="0" applyFont="1"/>
    <xf numFmtId="0" fontId="29" fillId="8" borderId="28" xfId="225" applyFont="1" applyBorder="1"/>
    <xf numFmtId="2" fontId="29" fillId="8" borderId="28" xfId="225" applyNumberFormat="1" applyFont="1" applyBorder="1"/>
    <xf numFmtId="0" fontId="29" fillId="8" borderId="28" xfId="225" applyFont="1" applyBorder="1" applyAlignment="1">
      <alignment horizontal="right"/>
    </xf>
    <xf numFmtId="0" fontId="29" fillId="12" borderId="28" xfId="229" applyFont="1" applyBorder="1"/>
    <xf numFmtId="2" fontId="29" fillId="12" borderId="28" xfId="229" applyNumberFormat="1" applyFont="1" applyBorder="1"/>
    <xf numFmtId="0" fontId="29" fillId="10" borderId="28" xfId="227" applyFont="1" applyBorder="1"/>
    <xf numFmtId="2" fontId="29" fillId="10" borderId="28" xfId="227" applyNumberFormat="1" applyFont="1" applyBorder="1"/>
    <xf numFmtId="9" fontId="32" fillId="0" borderId="28" xfId="221" applyFont="1" applyBorder="1" applyAlignment="1">
      <alignment horizontal="right"/>
    </xf>
    <xf numFmtId="0" fontId="32" fillId="0" borderId="0" xfId="0" applyFont="1" applyAlignment="1">
      <alignment horizontal="right"/>
    </xf>
    <xf numFmtId="0" fontId="2" fillId="0" borderId="0" xfId="0" applyFont="1" applyBorder="1"/>
    <xf numFmtId="0" fontId="31" fillId="0" borderId="28" xfId="0" applyFont="1" applyBorder="1"/>
    <xf numFmtId="0" fontId="31" fillId="0" borderId="28" xfId="0" applyFont="1" applyFill="1" applyBorder="1" applyAlignment="1">
      <alignment horizontal="right"/>
    </xf>
    <xf numFmtId="0" fontId="29" fillId="6" borderId="29" xfId="223" applyFont="1" applyBorder="1"/>
    <xf numFmtId="2" fontId="29" fillId="6" borderId="29" xfId="223" applyNumberFormat="1" applyFont="1" applyBorder="1"/>
    <xf numFmtId="9" fontId="32" fillId="0" borderId="29" xfId="221" applyFont="1" applyBorder="1" applyAlignment="1">
      <alignment horizontal="right"/>
    </xf>
    <xf numFmtId="0" fontId="27" fillId="7" borderId="28" xfId="224" applyFont="1" applyBorder="1" applyAlignment="1">
      <alignment horizontal="right"/>
    </xf>
    <xf numFmtId="0" fontId="27" fillId="7" borderId="28" xfId="224" applyFont="1" applyBorder="1" applyAlignment="1">
      <alignment vertical="center"/>
    </xf>
    <xf numFmtId="0" fontId="27" fillId="7" borderId="28" xfId="224" applyFont="1" applyBorder="1"/>
    <xf numFmtId="0" fontId="27" fillId="11" borderId="28" xfId="228" applyFont="1" applyBorder="1"/>
    <xf numFmtId="0" fontId="27" fillId="9" borderId="28" xfId="226" applyFont="1" applyBorder="1"/>
    <xf numFmtId="0" fontId="27" fillId="5" borderId="29" xfId="222" applyFont="1" applyBorder="1"/>
    <xf numFmtId="0" fontId="33" fillId="0" borderId="28" xfId="0" applyFont="1" applyBorder="1"/>
    <xf numFmtId="9" fontId="32" fillId="0" borderId="24" xfId="221" applyFont="1" applyBorder="1" applyAlignment="1">
      <alignment horizontal="right"/>
    </xf>
    <xf numFmtId="0" fontId="0" fillId="0" borderId="0" xfId="0" applyBorder="1" applyAlignment="1">
      <alignment horizontal="right" vertical="center"/>
    </xf>
    <xf numFmtId="2" fontId="0" fillId="0" borderId="0" xfId="0" applyNumberFormat="1" applyBorder="1" applyAlignment="1">
      <alignment horizontal="right" vertical="center"/>
    </xf>
    <xf numFmtId="0" fontId="31" fillId="0" borderId="24" xfId="0" applyFont="1" applyBorder="1"/>
    <xf numFmtId="49" fontId="19" fillId="0" borderId="11" xfId="0" applyNumberFormat="1" applyFont="1" applyBorder="1" applyAlignment="1">
      <alignment horizontal="left" vertical="center" wrapText="1"/>
    </xf>
    <xf numFmtId="2" fontId="2" fillId="0" borderId="0" xfId="0" applyNumberFormat="1" applyFont="1"/>
    <xf numFmtId="49" fontId="0" fillId="0" borderId="0" xfId="0" applyNumberFormat="1"/>
    <xf numFmtId="49" fontId="0" fillId="0" borderId="0" xfId="270" applyNumberFormat="1" applyFont="1"/>
    <xf numFmtId="0" fontId="2" fillId="4" borderId="9" xfId="0" applyFont="1" applyFill="1" applyBorder="1" applyAlignment="1">
      <alignment vertical="center" wrapText="1"/>
    </xf>
    <xf numFmtId="0" fontId="23" fillId="0" borderId="0" xfId="0" applyFont="1"/>
    <xf numFmtId="0" fontId="23" fillId="0" borderId="0" xfId="0" applyFont="1" applyAlignment="1">
      <alignment horizontal="center"/>
    </xf>
    <xf numFmtId="0" fontId="0" fillId="0" borderId="0" xfId="0" applyFont="1"/>
    <xf numFmtId="49" fontId="18" fillId="4" borderId="1" xfId="0" applyNumberFormat="1" applyFont="1" applyFill="1" applyBorder="1" applyAlignment="1">
      <alignment horizontal="left" vertical="center" wrapText="1"/>
    </xf>
    <xf numFmtId="1" fontId="19" fillId="4" borderId="0" xfId="0" applyNumberFormat="1" applyFont="1" applyFill="1"/>
    <xf numFmtId="0" fontId="18" fillId="4" borderId="9" xfId="0" applyFont="1" applyFill="1" applyBorder="1" applyAlignment="1">
      <alignment vertical="center" wrapText="1"/>
    </xf>
    <xf numFmtId="2" fontId="18" fillId="4" borderId="9" xfId="0" applyNumberFormat="1" applyFont="1" applyFill="1" applyBorder="1" applyAlignment="1">
      <alignment horizontal="right" vertical="center" wrapText="1"/>
    </xf>
    <xf numFmtId="2" fontId="18" fillId="4" borderId="9" xfId="0" applyNumberFormat="1" applyFont="1" applyFill="1" applyBorder="1" applyAlignment="1">
      <alignment vertical="center" wrapText="1"/>
    </xf>
    <xf numFmtId="0" fontId="18" fillId="4" borderId="9" xfId="0" applyFont="1" applyFill="1" applyBorder="1" applyAlignment="1">
      <alignment horizontal="right" vertical="center" wrapText="1"/>
    </xf>
    <xf numFmtId="1" fontId="19" fillId="4" borderId="9" xfId="0" applyNumberFormat="1" applyFont="1" applyFill="1" applyBorder="1" applyAlignment="1">
      <alignment vertical="center" wrapText="1"/>
    </xf>
    <xf numFmtId="0" fontId="18" fillId="4" borderId="7" xfId="0" applyFont="1" applyFill="1" applyBorder="1" applyAlignment="1">
      <alignment wrapText="1"/>
    </xf>
    <xf numFmtId="2" fontId="18" fillId="4" borderId="7" xfId="0" applyNumberFormat="1" applyFont="1" applyFill="1" applyBorder="1" applyAlignment="1">
      <alignment horizontal="center" wrapText="1"/>
    </xf>
    <xf numFmtId="0" fontId="18" fillId="4" borderId="7" xfId="0" applyFont="1" applyFill="1" applyBorder="1" applyAlignment="1">
      <alignment horizontal="center" wrapText="1"/>
    </xf>
    <xf numFmtId="2" fontId="19" fillId="4" borderId="7" xfId="0" applyNumberFormat="1" applyFont="1" applyFill="1" applyBorder="1" applyAlignment="1">
      <alignment wrapText="1"/>
    </xf>
    <xf numFmtId="2" fontId="18" fillId="4" borderId="7" xfId="0" applyNumberFormat="1" applyFont="1" applyFill="1" applyBorder="1" applyAlignment="1">
      <alignment wrapText="1"/>
    </xf>
    <xf numFmtId="49" fontId="19" fillId="0" borderId="1" xfId="0" applyNumberFormat="1" applyFont="1" applyBorder="1" applyAlignment="1">
      <alignment horizontal="left" vertical="center" wrapText="1"/>
    </xf>
    <xf numFmtId="49" fontId="19" fillId="0" borderId="12" xfId="0" applyNumberFormat="1" applyFont="1" applyBorder="1" applyAlignment="1">
      <alignment horizontal="left" vertical="center" wrapText="1"/>
    </xf>
    <xf numFmtId="2" fontId="18" fillId="4" borderId="6" xfId="0" applyNumberFormat="1" applyFont="1" applyFill="1" applyBorder="1" applyAlignment="1">
      <alignment wrapText="1"/>
    </xf>
    <xf numFmtId="0" fontId="19" fillId="0" borderId="0" xfId="0" applyFont="1" applyBorder="1" applyAlignment="1"/>
    <xf numFmtId="49" fontId="18" fillId="0" borderId="16" xfId="0" applyNumberFormat="1" applyFont="1" applyBorder="1" applyAlignment="1">
      <alignment horizontal="left" vertical="center" wrapText="1"/>
    </xf>
    <xf numFmtId="49" fontId="19" fillId="0" borderId="16" xfId="0" applyNumberFormat="1" applyFont="1" applyBorder="1" applyAlignment="1">
      <alignment horizontal="left" vertical="center" wrapText="1"/>
    </xf>
    <xf numFmtId="2" fontId="18" fillId="4" borderId="0" xfId="0" applyNumberFormat="1" applyFont="1" applyFill="1" applyBorder="1" applyAlignment="1">
      <alignment wrapText="1"/>
    </xf>
    <xf numFmtId="2" fontId="26" fillId="4" borderId="10" xfId="0" applyNumberFormat="1" applyFont="1" applyFill="1" applyBorder="1" applyAlignment="1">
      <alignment wrapText="1"/>
    </xf>
    <xf numFmtId="0" fontId="19" fillId="0" borderId="10" xfId="0" applyFont="1" applyFill="1" applyBorder="1" applyAlignment="1">
      <alignment wrapText="1"/>
    </xf>
    <xf numFmtId="2" fontId="19" fillId="4" borderId="10" xfId="0" applyNumberFormat="1" applyFont="1" applyFill="1" applyBorder="1" applyAlignment="1">
      <alignment wrapText="1"/>
    </xf>
    <xf numFmtId="0" fontId="19" fillId="0" borderId="10" xfId="0" applyFont="1" applyBorder="1" applyAlignment="1">
      <alignment horizontal="left" wrapText="1"/>
    </xf>
    <xf numFmtId="49" fontId="19" fillId="0" borderId="10" xfId="0" applyNumberFormat="1" applyFont="1" applyFill="1" applyBorder="1" applyAlignment="1">
      <alignment horizontal="left" vertical="center" wrapText="1"/>
    </xf>
    <xf numFmtId="2" fontId="19" fillId="0" borderId="10" xfId="0" applyNumberFormat="1" applyFont="1" applyFill="1" applyBorder="1" applyAlignment="1">
      <alignment wrapText="1"/>
    </xf>
    <xf numFmtId="0" fontId="19" fillId="0" borderId="0" xfId="0" applyFont="1" applyFill="1" applyAlignment="1"/>
    <xf numFmtId="0" fontId="19" fillId="0" borderId="0" xfId="0" applyFont="1" applyFill="1"/>
    <xf numFmtId="0" fontId="19" fillId="0" borderId="10" xfId="0" applyFont="1" applyBorder="1" applyAlignment="1">
      <alignment vertical="center"/>
    </xf>
    <xf numFmtId="2" fontId="19" fillId="0" borderId="10" xfId="0" applyNumberFormat="1" applyFont="1" applyFill="1" applyBorder="1" applyAlignment="1">
      <alignment vertical="center" wrapText="1"/>
    </xf>
    <xf numFmtId="0" fontId="19" fillId="0" borderId="0" xfId="0" applyFont="1" applyAlignment="1">
      <alignment vertical="center"/>
    </xf>
    <xf numFmtId="0" fontId="19" fillId="4" borderId="0" xfId="0" applyFont="1" applyFill="1" applyAlignment="1">
      <alignment vertical="center"/>
    </xf>
    <xf numFmtId="0" fontId="19" fillId="0" borderId="0" xfId="0" applyFont="1" applyBorder="1" applyAlignment="1">
      <alignment vertical="center"/>
    </xf>
    <xf numFmtId="2" fontId="19" fillId="0" borderId="0" xfId="0" applyNumberFormat="1" applyFont="1" applyFill="1" applyBorder="1" applyAlignment="1">
      <alignment vertical="center" wrapText="1"/>
    </xf>
    <xf numFmtId="49" fontId="19" fillId="0" borderId="0" xfId="0" applyNumberFormat="1" applyFont="1" applyBorder="1" applyAlignment="1">
      <alignment vertical="center" wrapText="1"/>
    </xf>
    <xf numFmtId="0" fontId="19" fillId="0" borderId="0" xfId="0" applyFont="1" applyBorder="1" applyAlignment="1">
      <alignment horizontal="left" vertical="center" wrapText="1"/>
    </xf>
    <xf numFmtId="49" fontId="19" fillId="0" borderId="17" xfId="0" applyNumberFormat="1" applyFont="1" applyBorder="1" applyAlignment="1">
      <alignment horizontal="left" vertical="center" wrapText="1"/>
    </xf>
    <xf numFmtId="2" fontId="19" fillId="4" borderId="17" xfId="0" applyNumberFormat="1" applyFont="1" applyFill="1" applyBorder="1" applyAlignment="1">
      <alignment wrapText="1"/>
    </xf>
    <xf numFmtId="2" fontId="18" fillId="4" borderId="0" xfId="0" applyNumberFormat="1" applyFont="1" applyFill="1"/>
    <xf numFmtId="2" fontId="18" fillId="4" borderId="16" xfId="0" applyNumberFormat="1" applyFont="1" applyFill="1" applyBorder="1" applyAlignment="1">
      <alignment wrapText="1"/>
    </xf>
    <xf numFmtId="49" fontId="19" fillId="0" borderId="6" xfId="0" applyNumberFormat="1" applyFont="1" applyBorder="1" applyAlignment="1">
      <alignment horizontal="left" vertical="center" wrapText="1"/>
    </xf>
    <xf numFmtId="0" fontId="19" fillId="0" borderId="1" xfId="0" applyFont="1" applyFill="1" applyBorder="1" applyAlignment="1">
      <alignment wrapText="1"/>
    </xf>
    <xf numFmtId="1" fontId="19" fillId="0" borderId="15" xfId="0" applyNumberFormat="1" applyFont="1" applyFill="1" applyBorder="1" applyAlignment="1">
      <alignment wrapText="1"/>
    </xf>
    <xf numFmtId="0" fontId="19" fillId="0" borderId="14" xfId="0" applyFont="1" applyFill="1" applyBorder="1"/>
    <xf numFmtId="2" fontId="19" fillId="4" borderId="13" xfId="0" applyNumberFormat="1" applyFont="1" applyFill="1" applyBorder="1" applyAlignment="1">
      <alignment wrapText="1"/>
    </xf>
    <xf numFmtId="2" fontId="19" fillId="0" borderId="0" xfId="0" applyNumberFormat="1" applyFont="1" applyFill="1" applyBorder="1" applyAlignment="1">
      <alignment wrapText="1"/>
    </xf>
    <xf numFmtId="1" fontId="19" fillId="0" borderId="0" xfId="0" applyNumberFormat="1" applyFont="1" applyAlignment="1"/>
    <xf numFmtId="2" fontId="18" fillId="4" borderId="12" xfId="0" applyNumberFormat="1" applyFont="1" applyFill="1" applyBorder="1" applyAlignment="1">
      <alignment wrapText="1"/>
    </xf>
    <xf numFmtId="2" fontId="19" fillId="0" borderId="7" xfId="0" applyNumberFormat="1" applyFont="1" applyFill="1" applyBorder="1" applyAlignment="1">
      <alignment wrapText="1"/>
    </xf>
    <xf numFmtId="167" fontId="36" fillId="0" borderId="32" xfId="0" applyNumberFormat="1" applyFont="1" applyBorder="1"/>
    <xf numFmtId="167" fontId="36" fillId="0" borderId="33" xfId="0" applyNumberFormat="1" applyFont="1" applyBorder="1"/>
    <xf numFmtId="167" fontId="36" fillId="0" borderId="34" xfId="0" applyNumberFormat="1" applyFont="1" applyBorder="1"/>
    <xf numFmtId="167" fontId="36" fillId="0" borderId="0" xfId="0" applyNumberFormat="1" applyFont="1" applyBorder="1"/>
    <xf numFmtId="168" fontId="37" fillId="0" borderId="32" xfId="0" applyNumberFormat="1" applyFont="1" applyBorder="1"/>
    <xf numFmtId="168" fontId="37" fillId="0" borderId="33" xfId="0" applyNumberFormat="1" applyFont="1" applyBorder="1"/>
    <xf numFmtId="167" fontId="37" fillId="0" borderId="33" xfId="0" applyNumberFormat="1" applyFont="1" applyBorder="1"/>
    <xf numFmtId="167" fontId="37" fillId="0" borderId="34" xfId="0" applyNumberFormat="1" applyFont="1" applyBorder="1"/>
    <xf numFmtId="167" fontId="37" fillId="0" borderId="0" xfId="0" applyNumberFormat="1" applyFont="1" applyBorder="1"/>
    <xf numFmtId="168" fontId="38" fillId="0" borderId="32" xfId="0" applyNumberFormat="1" applyFont="1" applyBorder="1"/>
    <xf numFmtId="168" fontId="39" fillId="0" borderId="33" xfId="0" applyNumberFormat="1" applyFont="1" applyBorder="1"/>
    <xf numFmtId="167" fontId="37" fillId="0" borderId="32" xfId="0" applyNumberFormat="1" applyFont="1" applyBorder="1"/>
    <xf numFmtId="0" fontId="19" fillId="13" borderId="1" xfId="0" applyFont="1" applyFill="1" applyBorder="1" applyAlignment="1">
      <alignment horizontal="right" wrapText="1"/>
    </xf>
    <xf numFmtId="0" fontId="19" fillId="13" borderId="1" xfId="0" applyFont="1" applyFill="1" applyBorder="1" applyAlignment="1">
      <alignment wrapText="1"/>
    </xf>
    <xf numFmtId="2" fontId="0" fillId="13" borderId="7" xfId="0" applyNumberFormat="1" applyFont="1" applyFill="1" applyBorder="1" applyAlignment="1">
      <alignment wrapText="1"/>
    </xf>
    <xf numFmtId="0" fontId="0" fillId="13" borderId="1" xfId="0" applyFont="1" applyFill="1" applyBorder="1" applyAlignment="1">
      <alignment wrapText="1"/>
    </xf>
    <xf numFmtId="0" fontId="0" fillId="13" borderId="1" xfId="0" applyFont="1" applyFill="1" applyBorder="1" applyAlignment="1">
      <alignment horizontal="left" wrapText="1"/>
    </xf>
    <xf numFmtId="1" fontId="0" fillId="13" borderId="1" xfId="0" applyNumberFormat="1" applyFont="1" applyFill="1" applyBorder="1" applyAlignment="1">
      <alignment wrapText="1"/>
    </xf>
    <xf numFmtId="1" fontId="19" fillId="13" borderId="1" xfId="0" applyNumberFormat="1" applyFont="1" applyFill="1" applyBorder="1" applyAlignment="1">
      <alignment wrapText="1"/>
    </xf>
    <xf numFmtId="4" fontId="19" fillId="13" borderId="1" xfId="0" applyNumberFormat="1" applyFont="1" applyFill="1" applyBorder="1" applyAlignment="1">
      <alignment wrapText="1"/>
    </xf>
    <xf numFmtId="3" fontId="19" fillId="13" borderId="1" xfId="0" applyNumberFormat="1" applyFont="1" applyFill="1" applyBorder="1" applyAlignment="1">
      <alignment wrapText="1"/>
    </xf>
    <xf numFmtId="49" fontId="0" fillId="13" borderId="1" xfId="0" applyNumberFormat="1" applyFont="1" applyFill="1" applyBorder="1" applyAlignment="1">
      <alignment horizontal="right" vertical="center" wrapText="1"/>
    </xf>
    <xf numFmtId="0" fontId="19" fillId="0" borderId="0" xfId="0" applyFont="1" applyAlignment="1">
      <alignment wrapText="1"/>
    </xf>
    <xf numFmtId="0" fontId="19" fillId="0" borderId="0" xfId="0" applyFont="1"/>
    <xf numFmtId="0" fontId="18" fillId="0" borderId="0" xfId="0" applyFont="1" applyAlignment="1">
      <alignment vertical="center" wrapText="1"/>
    </xf>
    <xf numFmtId="0" fontId="40" fillId="0" borderId="0" xfId="0" applyFont="1"/>
    <xf numFmtId="0" fontId="41" fillId="0" borderId="1" xfId="0" applyFont="1" applyBorder="1" applyAlignment="1">
      <alignment horizontal="right" wrapText="1"/>
    </xf>
    <xf numFmtId="0" fontId="41" fillId="0" borderId="1" xfId="0" applyFont="1" applyBorder="1" applyAlignment="1">
      <alignment wrapText="1"/>
    </xf>
    <xf numFmtId="2" fontId="41" fillId="0" borderId="1" xfId="0" applyNumberFormat="1" applyFont="1" applyBorder="1" applyAlignment="1">
      <alignment wrapText="1"/>
    </xf>
    <xf numFmtId="1" fontId="42" fillId="0" borderId="1" xfId="0" applyNumberFormat="1" applyFont="1" applyBorder="1" applyAlignment="1">
      <alignment wrapText="1"/>
    </xf>
    <xf numFmtId="1" fontId="42" fillId="0" borderId="1" xfId="0" applyNumberFormat="1" applyFont="1" applyBorder="1" applyAlignment="1">
      <alignment horizontal="right" wrapText="1"/>
    </xf>
    <xf numFmtId="3" fontId="41" fillId="0" borderId="1" xfId="0" applyNumberFormat="1" applyFont="1" applyBorder="1" applyAlignment="1">
      <alignment wrapText="1"/>
    </xf>
    <xf numFmtId="0" fontId="42" fillId="0" borderId="0" xfId="0" applyFont="1" applyAlignment="1"/>
    <xf numFmtId="0" fontId="41" fillId="4" borderId="0" xfId="0" applyFont="1" applyFill="1"/>
    <xf numFmtId="2" fontId="41" fillId="4" borderId="7" xfId="0" applyNumberFormat="1" applyFont="1" applyFill="1" applyBorder="1" applyAlignment="1">
      <alignment wrapText="1"/>
    </xf>
    <xf numFmtId="0" fontId="42" fillId="0" borderId="1" xfId="0" applyFont="1" applyBorder="1" applyAlignment="1">
      <alignment wrapText="1"/>
    </xf>
    <xf numFmtId="4" fontId="42" fillId="0" borderId="1" xfId="0" applyNumberFormat="1" applyFont="1" applyBorder="1" applyAlignment="1">
      <alignment wrapText="1"/>
    </xf>
    <xf numFmtId="3" fontId="42" fillId="0" borderId="1" xfId="0" applyNumberFormat="1" applyFont="1" applyBorder="1" applyAlignment="1">
      <alignment wrapText="1"/>
    </xf>
    <xf numFmtId="0" fontId="42" fillId="4" borderId="0" xfId="0" applyFont="1" applyFill="1"/>
    <xf numFmtId="49" fontId="42" fillId="0" borderId="1" xfId="0" applyNumberFormat="1" applyFont="1" applyBorder="1" applyAlignment="1">
      <alignment horizontal="right" vertical="center" wrapText="1"/>
    </xf>
    <xf numFmtId="49" fontId="41" fillId="0" borderId="16" xfId="0" applyNumberFormat="1" applyFont="1" applyBorder="1" applyAlignment="1">
      <alignment horizontal="left" vertical="center" wrapText="1"/>
    </xf>
    <xf numFmtId="2" fontId="41" fillId="4" borderId="10" xfId="0" applyNumberFormat="1" applyFont="1" applyFill="1" applyBorder="1" applyAlignment="1">
      <alignment wrapText="1"/>
    </xf>
    <xf numFmtId="49" fontId="42" fillId="0" borderId="16" xfId="0" applyNumberFormat="1" applyFont="1" applyBorder="1" applyAlignment="1">
      <alignment horizontal="right" vertical="center" wrapText="1"/>
    </xf>
    <xf numFmtId="1" fontId="42" fillId="0" borderId="16" xfId="0" applyNumberFormat="1" applyFont="1" applyBorder="1" applyAlignment="1">
      <alignment horizontal="right" vertical="center" wrapText="1"/>
    </xf>
    <xf numFmtId="1" fontId="42" fillId="0" borderId="16" xfId="0" applyNumberFormat="1" applyFont="1" applyBorder="1" applyAlignment="1">
      <alignment wrapText="1"/>
    </xf>
    <xf numFmtId="0" fontId="42" fillId="0" borderId="11" xfId="0" applyFont="1" applyBorder="1"/>
    <xf numFmtId="0" fontId="42" fillId="0" borderId="0" xfId="0" applyFont="1" applyBorder="1" applyAlignment="1"/>
    <xf numFmtId="1" fontId="42" fillId="0" borderId="1" xfId="0" applyNumberFormat="1" applyFont="1" applyBorder="1" applyAlignment="1">
      <alignment horizontal="right" vertical="center" wrapText="1"/>
    </xf>
    <xf numFmtId="0" fontId="42" fillId="0" borderId="1" xfId="0" applyFont="1" applyBorder="1"/>
    <xf numFmtId="0" fontId="41" fillId="0" borderId="1" xfId="0" applyFont="1" applyBorder="1"/>
    <xf numFmtId="1" fontId="42" fillId="0" borderId="1" xfId="0" applyNumberFormat="1" applyFont="1" applyBorder="1"/>
    <xf numFmtId="2" fontId="41" fillId="0" borderId="1" xfId="0" applyNumberFormat="1" applyFont="1" applyBorder="1"/>
    <xf numFmtId="0" fontId="2" fillId="4" borderId="9" xfId="0" applyFont="1" applyFill="1" applyBorder="1" applyAlignment="1">
      <alignment horizontal="left" vertical="center" wrapText="1"/>
    </xf>
    <xf numFmtId="0" fontId="2" fillId="4" borderId="7" xfId="0" applyFont="1" applyFill="1" applyBorder="1" applyAlignment="1">
      <alignment horizontal="left" wrapText="1"/>
    </xf>
    <xf numFmtId="1" fontId="2" fillId="4" borderId="7" xfId="0" applyNumberFormat="1" applyFont="1" applyFill="1" applyBorder="1" applyAlignment="1">
      <alignment wrapText="1"/>
    </xf>
    <xf numFmtId="49" fontId="0" fillId="0" borderId="12" xfId="0" applyNumberFormat="1" applyFont="1" applyBorder="1" applyAlignment="1">
      <alignment horizontal="right" vertical="center" wrapText="1"/>
    </xf>
    <xf numFmtId="1" fontId="0" fillId="0" borderId="11" xfId="0" applyNumberFormat="1" applyFont="1" applyBorder="1" applyAlignment="1">
      <alignment wrapText="1"/>
    </xf>
    <xf numFmtId="49" fontId="0" fillId="0" borderId="6" xfId="0" applyNumberFormat="1" applyFont="1" applyBorder="1" applyAlignment="1">
      <alignment horizontal="right" vertical="center" wrapText="1"/>
    </xf>
    <xf numFmtId="1" fontId="0" fillId="0" borderId="15" xfId="0" applyNumberFormat="1" applyFont="1" applyFill="1" applyBorder="1" applyAlignment="1">
      <alignment wrapText="1"/>
    </xf>
    <xf numFmtId="0" fontId="0" fillId="0" borderId="0" xfId="0" applyFont="1" applyAlignment="1">
      <alignment horizontal="left"/>
    </xf>
    <xf numFmtId="0" fontId="18" fillId="0" borderId="1" xfId="0" applyFont="1" applyBorder="1" applyAlignment="1">
      <alignment horizontal="left"/>
    </xf>
    <xf numFmtId="0" fontId="0" fillId="0" borderId="1" xfId="0" applyFont="1" applyBorder="1"/>
    <xf numFmtId="49" fontId="0" fillId="0" borderId="12" xfId="0" applyNumberFormat="1" applyFont="1" applyFill="1" applyBorder="1" applyAlignment="1">
      <alignment horizontal="right" vertical="center" wrapText="1"/>
    </xf>
    <xf numFmtId="49" fontId="19" fillId="0" borderId="18" xfId="0" applyNumberFormat="1" applyFont="1" applyBorder="1"/>
    <xf numFmtId="0" fontId="0" fillId="0" borderId="11" xfId="0" applyFont="1" applyBorder="1" applyAlignment="1">
      <alignment horizontal="left" wrapText="1"/>
    </xf>
    <xf numFmtId="0" fontId="0" fillId="0" borderId="16" xfId="0" applyFont="1" applyBorder="1" applyAlignment="1">
      <alignment horizontal="left" wrapText="1"/>
    </xf>
    <xf numFmtId="0" fontId="0" fillId="0" borderId="6" xfId="0" applyFont="1" applyBorder="1" applyAlignment="1">
      <alignment horizontal="left" wrapText="1"/>
    </xf>
    <xf numFmtId="0" fontId="0" fillId="0" borderId="15" xfId="0" applyFont="1" applyFill="1" applyBorder="1" applyAlignment="1">
      <alignment horizontal="left" wrapText="1"/>
    </xf>
    <xf numFmtId="0" fontId="0" fillId="0" borderId="1" xfId="0" applyFont="1" applyBorder="1" applyAlignment="1">
      <alignment horizontal="left"/>
    </xf>
    <xf numFmtId="1" fontId="23" fillId="4" borderId="0" xfId="0" applyNumberFormat="1" applyFont="1" applyFill="1" applyAlignment="1">
      <alignment horizontal="left" vertical="center"/>
    </xf>
    <xf numFmtId="1" fontId="15" fillId="4" borderId="9" xfId="0" applyNumberFormat="1" applyFont="1" applyFill="1" applyBorder="1" applyAlignment="1">
      <alignment vertical="center" wrapText="1"/>
    </xf>
    <xf numFmtId="1" fontId="15" fillId="4" borderId="7" xfId="0" applyNumberFormat="1" applyFont="1" applyFill="1" applyBorder="1" applyAlignment="1">
      <alignment wrapText="1"/>
    </xf>
    <xf numFmtId="1" fontId="18" fillId="0" borderId="1" xfId="0" applyNumberFormat="1" applyFont="1" applyBorder="1" applyAlignment="1">
      <alignment wrapText="1"/>
    </xf>
    <xf numFmtId="1" fontId="18" fillId="0" borderId="12" xfId="0" applyNumberFormat="1" applyFont="1" applyBorder="1" applyAlignment="1">
      <alignment horizontal="right" vertical="center" wrapText="1"/>
    </xf>
    <xf numFmtId="1" fontId="18" fillId="0" borderId="16" xfId="0" applyNumberFormat="1" applyFont="1" applyBorder="1" applyAlignment="1">
      <alignment horizontal="right" vertical="center" wrapText="1"/>
    </xf>
    <xf numFmtId="1" fontId="18" fillId="0" borderId="11" xfId="0" applyNumberFormat="1" applyFont="1" applyBorder="1" applyAlignment="1">
      <alignment wrapText="1"/>
    </xf>
    <xf numFmtId="1" fontId="18" fillId="0" borderId="6" xfId="0" applyNumberFormat="1" applyFont="1" applyBorder="1" applyAlignment="1">
      <alignment horizontal="right" vertical="center" wrapText="1"/>
    </xf>
    <xf numFmtId="1" fontId="18" fillId="0" borderId="1" xfId="0" applyNumberFormat="1" applyFont="1" applyBorder="1" applyAlignment="1">
      <alignment horizontal="right" vertical="center" wrapText="1"/>
    </xf>
    <xf numFmtId="1" fontId="0" fillId="0" borderId="0" xfId="0" applyNumberFormat="1" applyFont="1" applyAlignment="1"/>
    <xf numFmtId="1" fontId="18" fillId="0" borderId="1" xfId="0" applyNumberFormat="1" applyFont="1" applyBorder="1"/>
    <xf numFmtId="1" fontId="19" fillId="0" borderId="1" xfId="0" applyNumberFormat="1" applyFont="1" applyBorder="1"/>
    <xf numFmtId="49" fontId="18" fillId="0" borderId="10" xfId="0" applyNumberFormat="1" applyFont="1" applyBorder="1" applyAlignment="1">
      <alignment horizontal="left" vertical="center" wrapText="1"/>
    </xf>
    <xf numFmtId="0" fontId="0" fillId="0" borderId="0" xfId="0" applyAlignment="1">
      <alignment wrapText="1"/>
    </xf>
    <xf numFmtId="0" fontId="18" fillId="0" borderId="10" xfId="0" applyFont="1" applyBorder="1" applyAlignment="1">
      <alignment vertical="center" wrapText="1"/>
    </xf>
    <xf numFmtId="0" fontId="18" fillId="0" borderId="10" xfId="0" applyNumberFormat="1" applyFont="1" applyBorder="1" applyAlignment="1">
      <alignment horizontal="left" vertical="center" wrapText="1"/>
    </xf>
    <xf numFmtId="0" fontId="19" fillId="0" borderId="10" xfId="0" applyFont="1" applyBorder="1" applyAlignment="1">
      <alignment vertical="center" wrapText="1"/>
    </xf>
    <xf numFmtId="0" fontId="0" fillId="0" borderId="0" xfId="0" applyBorder="1"/>
    <xf numFmtId="0" fontId="0" fillId="0" borderId="0" xfId="0" applyBorder="1" applyAlignment="1">
      <alignment wrapText="1"/>
    </xf>
    <xf numFmtId="0" fontId="20" fillId="2" borderId="35" xfId="65" applyFont="1" applyBorder="1" applyAlignment="1">
      <alignment vertical="center"/>
    </xf>
    <xf numFmtId="0" fontId="20" fillId="2" borderId="0" xfId="65" applyFont="1" applyBorder="1" applyAlignment="1">
      <alignment vertical="center" wrapText="1"/>
    </xf>
    <xf numFmtId="1" fontId="20" fillId="2" borderId="0" xfId="65" applyNumberFormat="1" applyFont="1" applyBorder="1" applyAlignment="1">
      <alignment vertical="center" wrapText="1"/>
    </xf>
    <xf numFmtId="0" fontId="20" fillId="2" borderId="36" xfId="65" applyFont="1" applyBorder="1" applyAlignment="1">
      <alignment vertical="center"/>
    </xf>
    <xf numFmtId="0" fontId="20" fillId="2" borderId="0" xfId="65" applyFont="1" applyBorder="1" applyAlignment="1">
      <alignment vertical="center"/>
    </xf>
    <xf numFmtId="0" fontId="20" fillId="2" borderId="0" xfId="65" applyFont="1" applyAlignment="1">
      <alignment vertical="center" wrapText="1"/>
    </xf>
    <xf numFmtId="0" fontId="19" fillId="0" borderId="0" xfId="0" applyFont="1" applyBorder="1"/>
    <xf numFmtId="0" fontId="19" fillId="0" borderId="0" xfId="0" applyFont="1" applyBorder="1" applyAlignment="1">
      <alignment wrapText="1"/>
    </xf>
    <xf numFmtId="0" fontId="0" fillId="0" borderId="10" xfId="0" applyBorder="1" applyAlignment="1">
      <alignment wrapText="1"/>
    </xf>
    <xf numFmtId="49" fontId="18" fillId="3" borderId="10" xfId="0" applyNumberFormat="1" applyFont="1" applyFill="1" applyBorder="1" applyAlignment="1">
      <alignment horizontal="left" vertical="center" wrapText="1"/>
    </xf>
    <xf numFmtId="49" fontId="0" fillId="3" borderId="0" xfId="0" applyNumberFormat="1" applyFill="1" applyAlignment="1">
      <alignment horizontal="left" vertical="center"/>
    </xf>
    <xf numFmtId="0" fontId="0" fillId="3" borderId="0" xfId="0" applyFill="1"/>
    <xf numFmtId="49" fontId="0" fillId="0" borderId="0" xfId="0" applyNumberFormat="1" applyAlignment="1">
      <alignment horizontal="left" vertical="center"/>
    </xf>
    <xf numFmtId="49" fontId="0" fillId="0" borderId="0" xfId="0" applyNumberFormat="1" applyAlignment="1">
      <alignment wrapText="1"/>
    </xf>
    <xf numFmtId="0" fontId="18" fillId="0" borderId="0" xfId="0" applyFont="1" applyAlignment="1">
      <alignment horizontal="left" vertical="center" wrapText="1"/>
    </xf>
    <xf numFmtId="49" fontId="0" fillId="3" borderId="0" xfId="0" applyNumberFormat="1" applyFill="1" applyAlignment="1">
      <alignment wrapText="1"/>
    </xf>
    <xf numFmtId="0" fontId="0" fillId="3" borderId="0" xfId="0" applyFill="1" applyAlignment="1">
      <alignment wrapText="1"/>
    </xf>
    <xf numFmtId="49" fontId="19" fillId="0" borderId="0" xfId="0" applyNumberFormat="1" applyFont="1" applyAlignment="1">
      <alignment wrapText="1"/>
    </xf>
    <xf numFmtId="49" fontId="21" fillId="2" borderId="0" xfId="65" applyNumberFormat="1" applyFont="1" applyAlignment="1">
      <alignment wrapText="1"/>
    </xf>
    <xf numFmtId="0" fontId="0" fillId="0" borderId="0" xfId="0" applyFont="1" applyAlignment="1">
      <alignment wrapText="1"/>
    </xf>
    <xf numFmtId="49" fontId="20" fillId="2" borderId="0" xfId="65" applyNumberFormat="1" applyFont="1" applyAlignment="1">
      <alignment wrapText="1"/>
    </xf>
    <xf numFmtId="0" fontId="20" fillId="2" borderId="0" xfId="65" applyFont="1" applyAlignment="1">
      <alignment wrapText="1"/>
    </xf>
    <xf numFmtId="0" fontId="43" fillId="0" borderId="0" xfId="0" applyFont="1"/>
    <xf numFmtId="0" fontId="43" fillId="3" borderId="0" xfId="0" applyFont="1" applyFill="1"/>
    <xf numFmtId="0" fontId="43" fillId="3" borderId="0" xfId="0" applyFont="1" applyFill="1" applyAlignment="1">
      <alignment wrapText="1"/>
    </xf>
    <xf numFmtId="0" fontId="43" fillId="0" borderId="0" xfId="0" applyFont="1" applyAlignment="1">
      <alignment wrapText="1"/>
    </xf>
    <xf numFmtId="0" fontId="18" fillId="0" borderId="17" xfId="0" applyNumberFormat="1" applyFont="1" applyFill="1" applyBorder="1" applyAlignment="1">
      <alignment horizontal="right" vertical="center" wrapText="1"/>
    </xf>
    <xf numFmtId="0" fontId="18" fillId="0" borderId="10" xfId="0" applyNumberFormat="1" applyFont="1" applyFill="1" applyBorder="1" applyAlignment="1">
      <alignment horizontal="right" vertical="center" wrapText="1"/>
    </xf>
    <xf numFmtId="0" fontId="19" fillId="0" borderId="11" xfId="0" applyNumberFormat="1" applyFont="1" applyBorder="1" applyAlignment="1">
      <alignment horizontal="right" vertical="center" wrapText="1"/>
    </xf>
    <xf numFmtId="0" fontId="0" fillId="0" borderId="1" xfId="0" applyNumberFormat="1" applyFont="1" applyFill="1" applyBorder="1" applyAlignment="1">
      <alignment horizontal="right" vertical="center" wrapText="1"/>
    </xf>
    <xf numFmtId="0" fontId="0" fillId="0" borderId="1" xfId="0" applyNumberFormat="1" applyFont="1" applyBorder="1" applyAlignment="1">
      <alignment horizontal="right" vertical="center" wrapText="1"/>
    </xf>
    <xf numFmtId="0" fontId="26" fillId="0" borderId="1" xfId="0" applyFont="1" applyFill="1" applyBorder="1" applyAlignment="1">
      <alignment horizontal="right" wrapText="1"/>
    </xf>
    <xf numFmtId="2" fontId="0" fillId="0" borderId="0" xfId="0" applyNumberFormat="1"/>
    <xf numFmtId="0" fontId="0" fillId="0" borderId="0" xfId="0" applyAlignment="1">
      <alignment horizontal="left"/>
    </xf>
    <xf numFmtId="0" fontId="0" fillId="0" borderId="28" xfId="0" applyBorder="1"/>
    <xf numFmtId="0" fontId="0" fillId="0" borderId="10" xfId="0" applyBorder="1"/>
    <xf numFmtId="0" fontId="0" fillId="0" borderId="13" xfId="0" applyBorder="1"/>
    <xf numFmtId="0" fontId="0" fillId="0" borderId="22" xfId="0" applyBorder="1"/>
    <xf numFmtId="0" fontId="0" fillId="0" borderId="37" xfId="0" applyBorder="1" applyAlignment="1">
      <alignment horizontal="right" vertical="center"/>
    </xf>
    <xf numFmtId="0" fontId="0" fillId="0" borderId="41" xfId="0" applyBorder="1" applyAlignment="1">
      <alignment horizontal="right"/>
    </xf>
    <xf numFmtId="0" fontId="0" fillId="0" borderId="39" xfId="0" applyBorder="1" applyAlignment="1">
      <alignment horizontal="right" vertical="center"/>
    </xf>
    <xf numFmtId="0" fontId="0" fillId="0" borderId="32" xfId="0" applyBorder="1" applyAlignment="1">
      <alignment horizontal="right" vertical="center"/>
    </xf>
    <xf numFmtId="0" fontId="0" fillId="0" borderId="10" xfId="0" applyBorder="1" applyAlignment="1">
      <alignment horizontal="right"/>
    </xf>
    <xf numFmtId="0" fontId="0" fillId="0" borderId="34" xfId="0" applyBorder="1" applyAlignment="1">
      <alignment horizontal="right" vertical="center"/>
    </xf>
    <xf numFmtId="0" fontId="0" fillId="0" borderId="38" xfId="0" applyBorder="1" applyAlignment="1">
      <alignment horizontal="right" vertical="center"/>
    </xf>
    <xf numFmtId="0" fontId="0" fillId="0" borderId="40" xfId="0" applyBorder="1" applyAlignment="1">
      <alignment horizontal="right" vertical="center"/>
    </xf>
    <xf numFmtId="0" fontId="0" fillId="0" borderId="13" xfId="0" applyBorder="1" applyAlignment="1">
      <alignment horizontal="right"/>
    </xf>
    <xf numFmtId="0" fontId="0" fillId="0" borderId="42" xfId="0" applyBorder="1" applyAlignment="1">
      <alignment horizontal="right" vertical="center"/>
    </xf>
    <xf numFmtId="49" fontId="15" fillId="4" borderId="0" xfId="0" applyNumberFormat="1" applyFont="1" applyFill="1" applyAlignment="1">
      <alignment horizontal="left"/>
    </xf>
    <xf numFmtId="0" fontId="18" fillId="4" borderId="8" xfId="0" applyFont="1" applyFill="1" applyBorder="1" applyAlignment="1">
      <alignment wrapText="1"/>
    </xf>
    <xf numFmtId="0" fontId="15" fillId="4" borderId="9" xfId="0" applyFont="1" applyFill="1" applyBorder="1" applyAlignment="1">
      <alignment wrapText="1"/>
    </xf>
    <xf numFmtId="49" fontId="0" fillId="0" borderId="1" xfId="0" applyNumberFormat="1" applyFont="1" applyBorder="1" applyAlignment="1">
      <alignment horizontal="left" wrapText="1"/>
    </xf>
    <xf numFmtId="49" fontId="0" fillId="0" borderId="12" xfId="0" applyNumberFormat="1" applyFont="1" applyBorder="1" applyAlignment="1">
      <alignment horizontal="left" wrapText="1"/>
    </xf>
    <xf numFmtId="49" fontId="0" fillId="0" borderId="16" xfId="0" applyNumberFormat="1" applyFont="1" applyBorder="1" applyAlignment="1">
      <alignment horizontal="left" wrapText="1"/>
    </xf>
    <xf numFmtId="0" fontId="19" fillId="0" borderId="10" xfId="0" applyNumberFormat="1" applyFont="1" applyBorder="1" applyAlignment="1">
      <alignment horizontal="left" wrapText="1"/>
    </xf>
    <xf numFmtId="49" fontId="19" fillId="0" borderId="0" xfId="0" applyNumberFormat="1" applyFont="1" applyBorder="1" applyAlignment="1">
      <alignment horizontal="left" wrapText="1"/>
    </xf>
    <xf numFmtId="49" fontId="19" fillId="0" borderId="10" xfId="0" applyNumberFormat="1" applyFont="1" applyBorder="1" applyAlignment="1">
      <alignment horizontal="left" wrapText="1"/>
    </xf>
    <xf numFmtId="0" fontId="15" fillId="4" borderId="0" xfId="0" applyFont="1" applyFill="1" applyAlignment="1"/>
    <xf numFmtId="49" fontId="0" fillId="0" borderId="1" xfId="0" applyNumberFormat="1" applyFont="1" applyFill="1" applyBorder="1" applyAlignment="1">
      <alignment horizontal="left" wrapText="1"/>
    </xf>
    <xf numFmtId="49" fontId="0" fillId="0" borderId="12" xfId="0" applyNumberFormat="1" applyFont="1" applyFill="1" applyBorder="1" applyAlignment="1">
      <alignment horizontal="left" wrapText="1"/>
    </xf>
    <xf numFmtId="0" fontId="18" fillId="4" borderId="7" xfId="0" applyFont="1" applyFill="1" applyBorder="1" applyAlignment="1">
      <alignment horizontal="left" wrapText="1"/>
    </xf>
    <xf numFmtId="0" fontId="41" fillId="0" borderId="1" xfId="0" applyFont="1" applyBorder="1" applyAlignment="1">
      <alignment horizontal="left" wrapText="1"/>
    </xf>
    <xf numFmtId="0" fontId="42" fillId="0" borderId="1" xfId="0" applyFont="1" applyBorder="1" applyAlignment="1">
      <alignment horizontal="left" wrapText="1"/>
    </xf>
    <xf numFmtId="0" fontId="19" fillId="4" borderId="0" xfId="0" applyFont="1" applyFill="1" applyAlignment="1">
      <alignment horizontal="left"/>
    </xf>
    <xf numFmtId="0" fontId="19" fillId="0" borderId="15" xfId="0" applyFont="1" applyFill="1" applyBorder="1" applyAlignment="1">
      <alignment horizontal="left" wrapText="1"/>
    </xf>
    <xf numFmtId="0" fontId="19" fillId="0" borderId="0" xfId="0" applyFont="1" applyAlignment="1">
      <alignment horizontal="left"/>
    </xf>
    <xf numFmtId="0" fontId="42" fillId="0" borderId="1" xfId="0" applyFont="1" applyBorder="1" applyAlignment="1">
      <alignment horizontal="left"/>
    </xf>
    <xf numFmtId="49" fontId="19" fillId="0" borderId="1" xfId="0" applyNumberFormat="1" applyFont="1" applyFill="1" applyBorder="1" applyAlignment="1">
      <alignment horizontal="left" vertical="center" wrapText="1"/>
    </xf>
    <xf numFmtId="49" fontId="19" fillId="4" borderId="0" xfId="0" applyNumberFormat="1" applyFont="1" applyFill="1" applyAlignment="1">
      <alignment horizontal="left"/>
    </xf>
    <xf numFmtId="0" fontId="18" fillId="4" borderId="8" xfId="0" applyFont="1" applyFill="1" applyBorder="1" applyAlignment="1">
      <alignment horizontal="left" wrapText="1"/>
    </xf>
    <xf numFmtId="0" fontId="18" fillId="4" borderId="9" xfId="0" applyFont="1" applyFill="1" applyBorder="1" applyAlignment="1">
      <alignment horizontal="left" wrapText="1"/>
    </xf>
    <xf numFmtId="49" fontId="19" fillId="0" borderId="1" xfId="0" applyNumberFormat="1" applyFont="1" applyBorder="1" applyAlignment="1">
      <alignment horizontal="left" wrapText="1"/>
    </xf>
    <xf numFmtId="49" fontId="19" fillId="0" borderId="12" xfId="0" applyNumberFormat="1" applyFont="1" applyBorder="1" applyAlignment="1">
      <alignment horizontal="left" wrapText="1"/>
    </xf>
    <xf numFmtId="49" fontId="42" fillId="0" borderId="16" xfId="0" applyNumberFormat="1" applyFont="1" applyBorder="1" applyAlignment="1">
      <alignment horizontal="left" wrapText="1"/>
    </xf>
    <xf numFmtId="49" fontId="19" fillId="0" borderId="16" xfId="0" applyNumberFormat="1" applyFont="1" applyBorder="1" applyAlignment="1">
      <alignment horizontal="left" wrapText="1"/>
    </xf>
    <xf numFmtId="49" fontId="19" fillId="0" borderId="10" xfId="0" applyNumberFormat="1" applyFont="1" applyFill="1" applyBorder="1" applyAlignment="1">
      <alignment horizontal="left" wrapText="1"/>
    </xf>
    <xf numFmtId="0" fontId="19" fillId="0" borderId="10" xfId="0" quotePrefix="1" applyNumberFormat="1" applyFont="1" applyBorder="1" applyAlignment="1">
      <alignment horizontal="left" wrapText="1"/>
    </xf>
    <xf numFmtId="49" fontId="19" fillId="0" borderId="17" xfId="0" applyNumberFormat="1" applyFont="1" applyBorder="1" applyAlignment="1">
      <alignment horizontal="left" wrapText="1"/>
    </xf>
    <xf numFmtId="49" fontId="19" fillId="0" borderId="6" xfId="0" applyNumberFormat="1" applyFont="1" applyBorder="1" applyAlignment="1">
      <alignment horizontal="left" wrapText="1"/>
    </xf>
    <xf numFmtId="49" fontId="41" fillId="0" borderId="1" xfId="0" applyNumberFormat="1" applyFont="1" applyBorder="1" applyAlignment="1">
      <alignment horizontal="left" wrapText="1"/>
    </xf>
    <xf numFmtId="49" fontId="19" fillId="0" borderId="11" xfId="0" applyNumberFormat="1" applyFont="1" applyBorder="1" applyAlignment="1">
      <alignment horizontal="left" wrapText="1"/>
    </xf>
    <xf numFmtId="49" fontId="19" fillId="0" borderId="1" xfId="0" applyNumberFormat="1" applyFont="1" applyFill="1" applyBorder="1" applyAlignment="1">
      <alignment horizontal="left" wrapText="1"/>
    </xf>
    <xf numFmtId="49" fontId="19" fillId="0" borderId="12" xfId="0" applyNumberFormat="1" applyFont="1" applyFill="1" applyBorder="1" applyAlignment="1">
      <alignment horizontal="left" wrapText="1"/>
    </xf>
    <xf numFmtId="0" fontId="0" fillId="14" borderId="28" xfId="0" applyFill="1" applyBorder="1"/>
    <xf numFmtId="0" fontId="41" fillId="0" borderId="7" xfId="0" applyFont="1" applyBorder="1" applyAlignment="1">
      <alignment horizontal="right" wrapText="1"/>
    </xf>
    <xf numFmtId="0" fontId="44" fillId="0" borderId="28" xfId="0" applyFont="1" applyBorder="1"/>
    <xf numFmtId="0" fontId="44" fillId="0" borderId="30" xfId="0" applyFont="1" applyBorder="1"/>
    <xf numFmtId="2" fontId="0" fillId="0" borderId="1" xfId="0" applyNumberFormat="1" applyBorder="1"/>
    <xf numFmtId="0" fontId="0" fillId="0" borderId="1" xfId="0" applyBorder="1"/>
    <xf numFmtId="49" fontId="18" fillId="0" borderId="1" xfId="0" applyNumberFormat="1" applyFont="1" applyBorder="1" applyAlignment="1">
      <alignment horizontal="left" vertical="center" wrapText="1"/>
    </xf>
    <xf numFmtId="0" fontId="35" fillId="0" borderId="1" xfId="0" applyFont="1" applyBorder="1" applyAlignment="1">
      <alignment wrapText="1"/>
    </xf>
    <xf numFmtId="0" fontId="19" fillId="0" borderId="1" xfId="0" applyFont="1" applyBorder="1" applyAlignment="1">
      <alignment vertical="center"/>
    </xf>
    <xf numFmtId="0" fontId="26" fillId="0" borderId="12" xfId="0" applyFont="1" applyBorder="1" applyAlignment="1">
      <alignment horizontal="right" wrapText="1"/>
    </xf>
    <xf numFmtId="0" fontId="19" fillId="0" borderId="12" xfId="0" applyFont="1" applyBorder="1" applyAlignment="1">
      <alignment vertical="center"/>
    </xf>
    <xf numFmtId="2" fontId="0" fillId="0" borderId="12" xfId="0" applyNumberFormat="1" applyBorder="1"/>
    <xf numFmtId="0" fontId="0" fillId="0" borderId="12" xfId="0" applyBorder="1"/>
    <xf numFmtId="49" fontId="41" fillId="0" borderId="7" xfId="0" applyNumberFormat="1" applyFont="1" applyBorder="1" applyAlignment="1">
      <alignment horizontal="left" vertical="center" wrapText="1"/>
    </xf>
    <xf numFmtId="2" fontId="0" fillId="0" borderId="7" xfId="0" applyNumberFormat="1" applyBorder="1"/>
    <xf numFmtId="0" fontId="0" fillId="0" borderId="7" xfId="0" applyBorder="1"/>
    <xf numFmtId="0" fontId="18" fillId="0" borderId="20" xfId="0" applyFont="1" applyBorder="1" applyAlignment="1">
      <alignment horizontal="center" vertical="center"/>
    </xf>
    <xf numFmtId="0" fontId="0" fillId="0" borderId="10" xfId="0" applyBorder="1" applyAlignment="1">
      <alignment vertical="center"/>
    </xf>
    <xf numFmtId="0" fontId="0" fillId="0" borderId="10" xfId="0" applyFill="1" applyBorder="1" applyAlignment="1">
      <alignment vertical="center"/>
    </xf>
    <xf numFmtId="0" fontId="0" fillId="0" borderId="10" xfId="0" applyBorder="1" applyAlignment="1">
      <alignment vertical="center" wrapText="1"/>
    </xf>
    <xf numFmtId="0" fontId="2" fillId="0" borderId="28" xfId="0" applyFont="1" applyFill="1" applyBorder="1" applyAlignment="1">
      <alignment vertical="center"/>
    </xf>
    <xf numFmtId="0" fontId="2" fillId="0" borderId="28" xfId="0" applyFont="1" applyBorder="1"/>
    <xf numFmtId="0" fontId="0" fillId="0" borderId="22" xfId="0" applyBorder="1" applyAlignment="1">
      <alignment vertical="center"/>
    </xf>
    <xf numFmtId="0" fontId="18" fillId="0" borderId="28" xfId="0" applyFont="1" applyFill="1" applyBorder="1"/>
    <xf numFmtId="0" fontId="18" fillId="0" borderId="28" xfId="0" applyFont="1" applyBorder="1" applyAlignment="1">
      <alignment horizontal="right" vertical="center"/>
    </xf>
    <xf numFmtId="0" fontId="18" fillId="0" borderId="28" xfId="0" applyFont="1" applyBorder="1" applyAlignment="1">
      <alignment horizontal="right"/>
    </xf>
    <xf numFmtId="0" fontId="18" fillId="0" borderId="28" xfId="0" applyFont="1" applyBorder="1"/>
    <xf numFmtId="14" fontId="0" fillId="0" borderId="0" xfId="0" applyNumberFormat="1"/>
    <xf numFmtId="0" fontId="18" fillId="0" borderId="28" xfId="0" applyFont="1" applyFill="1" applyBorder="1" applyAlignment="1">
      <alignment horizontal="right" wrapText="1"/>
    </xf>
    <xf numFmtId="0" fontId="0" fillId="0" borderId="22" xfId="0" applyBorder="1" applyAlignment="1">
      <alignment horizontal="right"/>
    </xf>
    <xf numFmtId="0" fontId="41" fillId="0" borderId="11" xfId="0" applyFont="1" applyBorder="1" applyAlignment="1">
      <alignment horizontal="right" wrapText="1"/>
    </xf>
    <xf numFmtId="0" fontId="41" fillId="0" borderId="11" xfId="0" applyFont="1" applyBorder="1" applyAlignment="1">
      <alignment wrapText="1"/>
    </xf>
    <xf numFmtId="0" fontId="0" fillId="0" borderId="43" xfId="0" applyBorder="1"/>
    <xf numFmtId="0" fontId="19" fillId="0" borderId="10" xfId="0" applyFont="1" applyFill="1" applyBorder="1" applyAlignment="1">
      <alignment horizontal="right" wrapText="1"/>
    </xf>
    <xf numFmtId="0" fontId="19" fillId="0" borderId="22" xfId="0" applyFont="1" applyFill="1" applyBorder="1" applyAlignment="1">
      <alignment horizontal="right" wrapText="1"/>
    </xf>
    <xf numFmtId="0" fontId="18" fillId="0" borderId="28" xfId="0" applyFont="1" applyFill="1" applyBorder="1" applyAlignment="1">
      <alignment wrapText="1"/>
    </xf>
    <xf numFmtId="0" fontId="26" fillId="0" borderId="0" xfId="0" applyFont="1" applyBorder="1" applyAlignment="1">
      <alignment horizontal="right" wrapText="1"/>
    </xf>
    <xf numFmtId="0" fontId="19" fillId="0" borderId="0" xfId="0" applyFont="1" applyFill="1" applyBorder="1" applyAlignment="1">
      <alignment wrapText="1"/>
    </xf>
    <xf numFmtId="2" fontId="0" fillId="0" borderId="0" xfId="0" applyNumberFormat="1" applyBorder="1"/>
    <xf numFmtId="0" fontId="19" fillId="0" borderId="0" xfId="0" applyFont="1" applyBorder="1" applyAlignment="1">
      <alignment horizontal="left" wrapText="1"/>
    </xf>
    <xf numFmtId="0" fontId="0" fillId="15" borderId="0" xfId="0" applyFont="1" applyFill="1" applyBorder="1"/>
    <xf numFmtId="0" fontId="0" fillId="15" borderId="10" xfId="0" applyFont="1" applyFill="1" applyBorder="1"/>
    <xf numFmtId="0" fontId="42" fillId="15" borderId="10" xfId="0" applyFont="1" applyFill="1" applyBorder="1"/>
    <xf numFmtId="0" fontId="15" fillId="15" borderId="10" xfId="0" applyFont="1" applyFill="1" applyBorder="1"/>
    <xf numFmtId="0" fontId="0" fillId="16" borderId="10" xfId="0" applyFont="1" applyFill="1" applyBorder="1"/>
    <xf numFmtId="0" fontId="0" fillId="17" borderId="0" xfId="0" applyFont="1" applyFill="1" applyBorder="1"/>
    <xf numFmtId="0" fontId="0" fillId="0" borderId="0" xfId="0" applyFill="1" applyBorder="1"/>
    <xf numFmtId="1" fontId="0" fillId="0" borderId="0" xfId="0" applyNumberFormat="1" applyBorder="1"/>
    <xf numFmtId="1" fontId="0" fillId="0" borderId="1" xfId="0" applyNumberFormat="1" applyBorder="1"/>
    <xf numFmtId="0" fontId="0" fillId="0" borderId="44" xfId="0" applyBorder="1"/>
    <xf numFmtId="0" fontId="19" fillId="0" borderId="1" xfId="0" applyFont="1" applyFill="1" applyBorder="1" applyAlignment="1">
      <alignment horizontal="left" wrapText="1"/>
    </xf>
    <xf numFmtId="0" fontId="19" fillId="0" borderId="1" xfId="0" applyFont="1" applyFill="1" applyBorder="1" applyAlignment="1">
      <alignment horizontal="left" vertical="center" wrapText="1"/>
    </xf>
    <xf numFmtId="0" fontId="19" fillId="0" borderId="1" xfId="0" applyFont="1" applyBorder="1" applyAlignment="1">
      <alignment horizontal="right" vertical="center" wrapText="1"/>
    </xf>
    <xf numFmtId="0" fontId="19" fillId="0" borderId="0" xfId="0" applyFont="1" applyBorder="1" applyAlignment="1">
      <alignment horizontal="right" wrapText="1"/>
    </xf>
    <xf numFmtId="0" fontId="19" fillId="0" borderId="44" xfId="0" applyFont="1" applyBorder="1" applyAlignment="1">
      <alignment horizontal="right" wrapText="1"/>
    </xf>
    <xf numFmtId="2" fontId="0" fillId="0" borderId="1" xfId="0" applyNumberFormat="1" applyFill="1" applyBorder="1"/>
    <xf numFmtId="0" fontId="0" fillId="0" borderId="1" xfId="0" applyFill="1" applyBorder="1"/>
    <xf numFmtId="0" fontId="0" fillId="0" borderId="0" xfId="0" applyFill="1"/>
    <xf numFmtId="0" fontId="41" fillId="0" borderId="1" xfId="0" applyFont="1" applyFill="1" applyBorder="1" applyAlignment="1">
      <alignment horizontal="right" wrapText="1"/>
    </xf>
    <xf numFmtId="0" fontId="19" fillId="17" borderId="10" xfId="0" applyFont="1" applyFill="1" applyBorder="1"/>
    <xf numFmtId="49" fontId="35" fillId="4" borderId="5" xfId="0" applyNumberFormat="1" applyFont="1" applyFill="1" applyBorder="1" applyAlignment="1">
      <alignment horizontal="left" vertical="center"/>
    </xf>
    <xf numFmtId="49" fontId="35" fillId="4" borderId="6" xfId="0" applyNumberFormat="1" applyFont="1" applyFill="1" applyBorder="1" applyAlignment="1">
      <alignment horizontal="left" vertical="center"/>
    </xf>
    <xf numFmtId="49" fontId="12" fillId="4" borderId="5" xfId="0" applyNumberFormat="1" applyFont="1" applyFill="1" applyBorder="1" applyAlignment="1">
      <alignment horizontal="left" vertical="center"/>
    </xf>
    <xf numFmtId="49" fontId="12" fillId="4" borderId="6" xfId="0" applyNumberFormat="1" applyFont="1" applyFill="1" applyBorder="1" applyAlignment="1">
      <alignment horizontal="left" vertical="center"/>
    </xf>
    <xf numFmtId="0" fontId="4" fillId="0" borderId="2" xfId="0" applyFont="1" applyBorder="1" applyAlignment="1">
      <alignment horizontal="center"/>
    </xf>
    <xf numFmtId="0" fontId="4" fillId="0" borderId="3" xfId="0" applyFont="1" applyBorder="1" applyAlignment="1">
      <alignment horizontal="center"/>
    </xf>
    <xf numFmtId="0" fontId="9" fillId="0" borderId="2" xfId="0" applyFont="1" applyBorder="1" applyAlignment="1">
      <alignment horizontal="center"/>
    </xf>
    <xf numFmtId="2" fontId="0" fillId="0" borderId="25" xfId="0" applyNumberFormat="1" applyBorder="1" applyAlignment="1">
      <alignment horizontal="center"/>
    </xf>
    <xf numFmtId="0" fontId="0" fillId="0" borderId="25" xfId="0" applyBorder="1" applyAlignment="1">
      <alignment horizontal="center"/>
    </xf>
    <xf numFmtId="0" fontId="27" fillId="7" borderId="30" xfId="224" applyFont="1" applyBorder="1" applyAlignment="1">
      <alignment horizontal="right" vertical="center"/>
    </xf>
    <xf numFmtId="0" fontId="27" fillId="7" borderId="31" xfId="224" applyFont="1" applyBorder="1" applyAlignment="1">
      <alignment horizontal="right" vertical="center"/>
    </xf>
    <xf numFmtId="0" fontId="29" fillId="8" borderId="28" xfId="225" applyFont="1" applyBorder="1" applyAlignment="1">
      <alignment horizontal="right" vertical="center"/>
    </xf>
    <xf numFmtId="0" fontId="0" fillId="0" borderId="0" xfId="0" applyBorder="1" applyAlignment="1">
      <alignment horizontal="right" vertical="center"/>
    </xf>
    <xf numFmtId="2" fontId="0" fillId="0" borderId="0" xfId="0" applyNumberFormat="1" applyBorder="1" applyAlignment="1">
      <alignment horizontal="right" vertical="center"/>
    </xf>
    <xf numFmtId="9" fontId="32" fillId="0" borderId="24" xfId="221" applyFont="1" applyBorder="1" applyAlignment="1">
      <alignment horizontal="right" vertical="center"/>
    </xf>
  </cellXfs>
  <cellStyles count="490">
    <cellStyle name="20% - Accent2" xfId="222" builtinId="34"/>
    <cellStyle name="20% - Accent3" xfId="224" builtinId="38"/>
    <cellStyle name="20% - Accent4" xfId="226" builtinId="42"/>
    <cellStyle name="20% - Accent6" xfId="228" builtinId="50"/>
    <cellStyle name="40% - Accent2" xfId="223" builtinId="35"/>
    <cellStyle name="40% - Accent3" xfId="225" builtinId="39"/>
    <cellStyle name="40% - Accent4" xfId="227" builtinId="43"/>
    <cellStyle name="40% - Accent6" xfId="229" builtinId="51"/>
    <cellStyle name="Comma" xfId="270" builtinId="3"/>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Hyperlink 2" xfId="66"/>
    <cellStyle name="Neutral 2" xfId="65"/>
    <cellStyle name="Normal" xfId="0" builtinId="0"/>
    <cellStyle name="Normal 2" xfId="64"/>
    <cellStyle name="Percent" xfId="22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tyles" Target="styles.xml"/><Relationship Id="rId21" Type="http://schemas.openxmlformats.org/officeDocument/2006/relationships/sharedStrings" Target="sharedStrings.xml"/><Relationship Id="rId2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75289508119842"/>
          <c:y val="0.0405616224648986"/>
          <c:w val="0.885603636721202"/>
          <c:h val="0.579593892417114"/>
        </c:manualLayout>
      </c:layout>
      <c:barChart>
        <c:barDir val="col"/>
        <c:grouping val="clustered"/>
        <c:varyColors val="0"/>
        <c:ser>
          <c:idx val="0"/>
          <c:order val="0"/>
          <c:tx>
            <c:strRef>
              <c:f>Plots!$E$27</c:f>
              <c:strCache>
                <c:ptCount val="1"/>
                <c:pt idx="0">
                  <c:v>Technical Proposal</c:v>
                </c:pt>
              </c:strCache>
            </c:strRef>
          </c:tx>
          <c:spPr>
            <a:solidFill>
              <a:srgbClr val="FF0000"/>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Plots!$E$28:$E$34</c:f>
              <c:numCache>
                <c:formatCode>General</c:formatCode>
                <c:ptCount val="7"/>
                <c:pt idx="0">
                  <c:v>2302.56</c:v>
                </c:pt>
                <c:pt idx="1">
                  <c:v>900.0</c:v>
                </c:pt>
                <c:pt idx="2">
                  <c:v>320.22</c:v>
                </c:pt>
                <c:pt idx="3">
                  <c:v>408.34</c:v>
                </c:pt>
                <c:pt idx="4">
                  <c:v>150.0</c:v>
                </c:pt>
                <c:pt idx="5">
                  <c:v>348.0</c:v>
                </c:pt>
                <c:pt idx="6">
                  <c:v>176.0</c:v>
                </c:pt>
              </c:numCache>
            </c:numRef>
          </c:val>
        </c:ser>
        <c:ser>
          <c:idx val="1"/>
          <c:order val="1"/>
          <c:tx>
            <c:strRef>
              <c:f>Plots!$D$27</c:f>
              <c:strCache>
                <c:ptCount val="1"/>
                <c:pt idx="0">
                  <c:v>November cost</c:v>
                </c:pt>
              </c:strCache>
            </c:strRef>
          </c:tx>
          <c:spPr>
            <a:solidFill>
              <a:srgbClr val="0000FF"/>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Plots!$D$28:$D$34</c:f>
              <c:numCache>
                <c:formatCode>General</c:formatCode>
                <c:ptCount val="7"/>
                <c:pt idx="0">
                  <c:v>2528.78</c:v>
                </c:pt>
                <c:pt idx="1">
                  <c:v>720.0</c:v>
                </c:pt>
                <c:pt idx="2">
                  <c:v>718.8099999999999</c:v>
                </c:pt>
                <c:pt idx="3">
                  <c:v>380.97</c:v>
                </c:pt>
                <c:pt idx="4">
                  <c:v>185.0</c:v>
                </c:pt>
                <c:pt idx="5">
                  <c:v>348.0</c:v>
                </c:pt>
                <c:pt idx="6">
                  <c:v>176.0</c:v>
                </c:pt>
              </c:numCache>
            </c:numRef>
          </c:val>
        </c:ser>
        <c:ser>
          <c:idx val="2"/>
          <c:order val="2"/>
          <c:tx>
            <c:strRef>
              <c:f>Plots!$C$27</c:f>
              <c:strCache>
                <c:ptCount val="1"/>
                <c:pt idx="0">
                  <c:v>Current cost</c:v>
                </c:pt>
              </c:strCache>
            </c:strRef>
          </c:tx>
          <c:spPr>
            <a:solidFill>
              <a:srgbClr val="008000"/>
            </a:solidFill>
          </c:spPr>
          <c:invertIfNegative val="0"/>
          <c:cat>
            <c:strRef>
              <c:f>Plots!$B$28:$B$34</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Plots!$C$28:$C$34</c:f>
              <c:numCache>
                <c:formatCode>General</c:formatCode>
                <c:ptCount val="7"/>
                <c:pt idx="0">
                  <c:v>0.0</c:v>
                </c:pt>
                <c:pt idx="1">
                  <c:v>722.0855</c:v>
                </c:pt>
                <c:pt idx="2">
                  <c:v>0.0</c:v>
                </c:pt>
                <c:pt idx="3" formatCode="0.00">
                  <c:v>389.2895600000001</c:v>
                </c:pt>
                <c:pt idx="4">
                  <c:v>128.314</c:v>
                </c:pt>
                <c:pt idx="5">
                  <c:v>190.0</c:v>
                </c:pt>
                <c:pt idx="6">
                  <c:v>151.0</c:v>
                </c:pt>
              </c:numCache>
            </c:numRef>
          </c:val>
        </c:ser>
        <c:dLbls>
          <c:showLegendKey val="0"/>
          <c:showVal val="0"/>
          <c:showCatName val="0"/>
          <c:showSerName val="0"/>
          <c:showPercent val="0"/>
          <c:showBubbleSize val="0"/>
        </c:dLbls>
        <c:gapWidth val="150"/>
        <c:axId val="-2111967352"/>
        <c:axId val="-2112776824"/>
      </c:barChart>
      <c:catAx>
        <c:axId val="-2111967352"/>
        <c:scaling>
          <c:orientation val="minMax"/>
        </c:scaling>
        <c:delete val="0"/>
        <c:axPos val="b"/>
        <c:majorTickMark val="out"/>
        <c:minorTickMark val="none"/>
        <c:tickLblPos val="nextTo"/>
        <c:crossAx val="-2112776824"/>
        <c:crosses val="autoZero"/>
        <c:auto val="1"/>
        <c:lblAlgn val="ctr"/>
        <c:lblOffset val="100"/>
        <c:noMultiLvlLbl val="0"/>
      </c:catAx>
      <c:valAx>
        <c:axId val="-2112776824"/>
        <c:scaling>
          <c:orientation val="minMax"/>
        </c:scaling>
        <c:delete val="0"/>
        <c:axPos val="l"/>
        <c:majorGridlines/>
        <c:numFmt formatCode="General" sourceLinked="1"/>
        <c:majorTickMark val="out"/>
        <c:minorTickMark val="none"/>
        <c:tickLblPos val="nextTo"/>
        <c:crossAx val="-2111967352"/>
        <c:crosses val="autoZero"/>
        <c:crossBetween val="between"/>
      </c:valAx>
    </c:plotArea>
    <c:legend>
      <c:legendPos val="r"/>
      <c:layout>
        <c:manualLayout>
          <c:xMode val="edge"/>
          <c:yMode val="edge"/>
          <c:x val="0.373708956409267"/>
          <c:y val="0.065914479098849"/>
          <c:w val="0.391901033984585"/>
          <c:h val="0.278467207979658"/>
        </c:manualLayout>
      </c:layout>
      <c:overlay val="0"/>
      <c:txPr>
        <a:bodyPr/>
        <a:lstStyle/>
        <a:p>
          <a:pPr>
            <a:defRPr sz="1400"/>
          </a:pPr>
          <a:endParaRPr lang="en-US"/>
        </a:p>
      </c:txPr>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Plots!$C$36</c:f>
              <c:strCache>
                <c:ptCount val="1"/>
                <c:pt idx="0">
                  <c:v>November-TP</c:v>
                </c:pt>
              </c:strCache>
            </c:strRef>
          </c:tx>
          <c:invertIfNegative val="0"/>
          <c:cat>
            <c:strRef>
              <c:f>Plots!$B$37:$B$43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Plots!$C$37:$C$43</c:f>
              <c:numCache>
                <c:formatCode>General</c:formatCode>
                <c:ptCount val="7"/>
                <c:pt idx="0">
                  <c:v>226.2199999999998</c:v>
                </c:pt>
                <c:pt idx="1">
                  <c:v>-180.0</c:v>
                </c:pt>
                <c:pt idx="2">
                  <c:v>398.5899999999999</c:v>
                </c:pt>
                <c:pt idx="3">
                  <c:v>-27.36999999999995</c:v>
                </c:pt>
                <c:pt idx="4">
                  <c:v>35.0</c:v>
                </c:pt>
                <c:pt idx="5">
                  <c:v>0.0</c:v>
                </c:pt>
                <c:pt idx="6">
                  <c:v>0.0</c:v>
                </c:pt>
              </c:numCache>
            </c:numRef>
          </c:val>
        </c:ser>
        <c:ser>
          <c:idx val="1"/>
          <c:order val="1"/>
          <c:tx>
            <c:strRef>
              <c:f>Plots!$D$36</c:f>
              <c:strCache>
                <c:ptCount val="1"/>
                <c:pt idx="0">
                  <c:v>Current-TP</c:v>
                </c:pt>
              </c:strCache>
            </c:strRef>
          </c:tx>
          <c:invertIfNegative val="0"/>
          <c:cat>
            <c:strRef>
              <c:f>Plots!$B$37:$B$43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Plots!$D$37:$D$43</c:f>
              <c:numCache>
                <c:formatCode>General</c:formatCode>
                <c:ptCount val="7"/>
                <c:pt idx="0">
                  <c:v>0.0</c:v>
                </c:pt>
                <c:pt idx="1">
                  <c:v>-177.9145</c:v>
                </c:pt>
                <c:pt idx="2">
                  <c:v>0.0</c:v>
                </c:pt>
                <c:pt idx="3">
                  <c:v>-19.05043999999992</c:v>
                </c:pt>
                <c:pt idx="4">
                  <c:v>-21.68600000000001</c:v>
                </c:pt>
                <c:pt idx="5">
                  <c:v>-158.0</c:v>
                </c:pt>
                <c:pt idx="6">
                  <c:v>-25.0</c:v>
                </c:pt>
              </c:numCache>
            </c:numRef>
          </c:val>
        </c:ser>
        <c:dLbls>
          <c:showLegendKey val="0"/>
          <c:showVal val="0"/>
          <c:showCatName val="0"/>
          <c:showSerName val="0"/>
          <c:showPercent val="0"/>
          <c:showBubbleSize val="0"/>
        </c:dLbls>
        <c:gapWidth val="150"/>
        <c:axId val="2145245544"/>
        <c:axId val="2145277816"/>
      </c:barChart>
      <c:catAx>
        <c:axId val="2145245544"/>
        <c:scaling>
          <c:orientation val="minMax"/>
        </c:scaling>
        <c:delete val="0"/>
        <c:axPos val="b"/>
        <c:majorTickMark val="out"/>
        <c:minorTickMark val="none"/>
        <c:tickLblPos val="nextTo"/>
        <c:crossAx val="2145277816"/>
        <c:crosses val="autoZero"/>
        <c:auto val="1"/>
        <c:lblAlgn val="ctr"/>
        <c:lblOffset val="100"/>
        <c:noMultiLvlLbl val="0"/>
      </c:catAx>
      <c:valAx>
        <c:axId val="2145277816"/>
        <c:scaling>
          <c:orientation val="minMax"/>
        </c:scaling>
        <c:delete val="0"/>
        <c:axPos val="l"/>
        <c:majorGridlines/>
        <c:numFmt formatCode="General" sourceLinked="1"/>
        <c:majorTickMark val="out"/>
        <c:minorTickMark val="none"/>
        <c:tickLblPos val="nextTo"/>
        <c:crossAx val="2145245544"/>
        <c:crosses val="autoZero"/>
        <c:crossBetween val="between"/>
      </c:valAx>
    </c:plotArea>
    <c:legend>
      <c:legendPos val="r"/>
      <c:layout>
        <c:manualLayout>
          <c:xMode val="edge"/>
          <c:yMode val="edge"/>
          <c:x val="0.470621544647345"/>
          <c:y val="0.0827227213338421"/>
          <c:w val="0.175335902161166"/>
          <c:h val="0.167887890665649"/>
        </c:manualLayout>
      </c:layout>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25058058842121"/>
          <c:y val="0.0436241610738255"/>
          <c:w val="0.898324057660332"/>
          <c:h val="0.920015853722983"/>
        </c:manualLayout>
      </c:layout>
      <c:barChart>
        <c:barDir val="col"/>
        <c:grouping val="clustered"/>
        <c:varyColors val="0"/>
        <c:ser>
          <c:idx val="0"/>
          <c:order val="0"/>
          <c:tx>
            <c:strRef>
              <c:f>Plots!$C$46</c:f>
              <c:strCache>
                <c:ptCount val="1"/>
                <c:pt idx="0">
                  <c:v>Current-TP</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Plots!$C$47:$C$53</c:f>
              <c:numCache>
                <c:formatCode>0.00</c:formatCode>
                <c:ptCount val="7"/>
                <c:pt idx="0">
                  <c:v>0.0</c:v>
                </c:pt>
                <c:pt idx="1">
                  <c:v>-177.9145</c:v>
                </c:pt>
                <c:pt idx="2">
                  <c:v>0.0</c:v>
                </c:pt>
                <c:pt idx="3">
                  <c:v>-19.05043999999992</c:v>
                </c:pt>
                <c:pt idx="4">
                  <c:v>-21.68600000000001</c:v>
                </c:pt>
                <c:pt idx="5">
                  <c:v>-158.0</c:v>
                </c:pt>
                <c:pt idx="6">
                  <c:v>-25.0</c:v>
                </c:pt>
              </c:numCache>
            </c:numRef>
          </c:val>
        </c:ser>
        <c:ser>
          <c:idx val="1"/>
          <c:order val="1"/>
          <c:tx>
            <c:strRef>
              <c:f>Plots!$D$46</c:f>
              <c:strCache>
                <c:ptCount val="1"/>
                <c:pt idx="0">
                  <c:v>November-TP</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Plots!$D$47:$D$53</c:f>
              <c:numCache>
                <c:formatCode>General</c:formatCode>
                <c:ptCount val="7"/>
                <c:pt idx="0">
                  <c:v>226.2199999999998</c:v>
                </c:pt>
                <c:pt idx="1">
                  <c:v>-180.0</c:v>
                </c:pt>
                <c:pt idx="2">
                  <c:v>398.5899999999999</c:v>
                </c:pt>
                <c:pt idx="3">
                  <c:v>-27.36999999999995</c:v>
                </c:pt>
                <c:pt idx="4">
                  <c:v>35.0</c:v>
                </c:pt>
                <c:pt idx="5">
                  <c:v>0.0</c:v>
                </c:pt>
                <c:pt idx="6">
                  <c:v>0.0</c:v>
                </c:pt>
              </c:numCache>
            </c:numRef>
          </c:val>
        </c:ser>
        <c:ser>
          <c:idx val="2"/>
          <c:order val="2"/>
          <c:tx>
            <c:strRef>
              <c:f>Plots!$E$46</c:f>
              <c:strCache>
                <c:ptCount val="1"/>
                <c:pt idx="0">
                  <c:v>Current-November</c:v>
                </c:pt>
              </c:strCache>
            </c:strRef>
          </c:tx>
          <c:invertIfNegative val="0"/>
          <c:cat>
            <c:strRef>
              <c:f>Plots!$B$47:$B$53</c:f>
              <c:strCache>
                <c:ptCount val="7"/>
                <c:pt idx="0">
                  <c:v>TOTAL with Bakelite</c:v>
                </c:pt>
                <c:pt idx="1">
                  <c:v>CHAMBER COMPONENTS Bakelite</c:v>
                </c:pt>
                <c:pt idx="2">
                  <c:v>Electronics &amp; DAQ</c:v>
                </c:pt>
                <c:pt idx="3">
                  <c:v>Power Sytem</c:v>
                </c:pt>
                <c:pt idx="4">
                  <c:v>Services</c:v>
                </c:pt>
                <c:pt idx="5">
                  <c:v>Chamber Assembly and QC</c:v>
                </c:pt>
                <c:pt idx="6">
                  <c:v>LOGISTIC &amp; INSTALLATION</c:v>
                </c:pt>
              </c:strCache>
            </c:strRef>
          </c:cat>
          <c:val>
            <c:numRef>
              <c:f>Plots!$E$47:$E$53</c:f>
              <c:numCache>
                <c:formatCode>General</c:formatCode>
                <c:ptCount val="7"/>
                <c:pt idx="0">
                  <c:v>0.0</c:v>
                </c:pt>
                <c:pt idx="1">
                  <c:v>2.085500000000025</c:v>
                </c:pt>
                <c:pt idx="2">
                  <c:v>0.0</c:v>
                </c:pt>
                <c:pt idx="3">
                  <c:v>8.319560000000023</c:v>
                </c:pt>
                <c:pt idx="4">
                  <c:v>-56.68600000000001</c:v>
                </c:pt>
                <c:pt idx="5">
                  <c:v>-158.0</c:v>
                </c:pt>
                <c:pt idx="6">
                  <c:v>-25.0</c:v>
                </c:pt>
              </c:numCache>
            </c:numRef>
          </c:val>
        </c:ser>
        <c:dLbls>
          <c:showLegendKey val="0"/>
          <c:showVal val="0"/>
          <c:showCatName val="0"/>
          <c:showSerName val="0"/>
          <c:showPercent val="0"/>
          <c:showBubbleSize val="0"/>
        </c:dLbls>
        <c:gapWidth val="150"/>
        <c:axId val="2126876712"/>
        <c:axId val="2126885464"/>
      </c:barChart>
      <c:catAx>
        <c:axId val="2126876712"/>
        <c:scaling>
          <c:orientation val="minMax"/>
        </c:scaling>
        <c:delete val="0"/>
        <c:axPos val="b"/>
        <c:majorTickMark val="out"/>
        <c:minorTickMark val="none"/>
        <c:tickLblPos val="nextTo"/>
        <c:crossAx val="2126885464"/>
        <c:crosses val="autoZero"/>
        <c:auto val="0"/>
        <c:lblAlgn val="ctr"/>
        <c:lblOffset val="100"/>
        <c:noMultiLvlLbl val="0"/>
      </c:catAx>
      <c:valAx>
        <c:axId val="2126885464"/>
        <c:scaling>
          <c:orientation val="minMax"/>
        </c:scaling>
        <c:delete val="0"/>
        <c:axPos val="l"/>
        <c:majorGridlines/>
        <c:numFmt formatCode="0.00" sourceLinked="1"/>
        <c:majorTickMark val="out"/>
        <c:minorTickMark val="none"/>
        <c:tickLblPos val="nextTo"/>
        <c:crossAx val="2126876712"/>
        <c:crosses val="autoZero"/>
        <c:crossBetween val="between"/>
      </c:valAx>
    </c:plotArea>
    <c:legend>
      <c:legendPos val="r"/>
      <c:layout>
        <c:manualLayout>
          <c:xMode val="edge"/>
          <c:yMode val="edge"/>
          <c:x val="0.534058484835992"/>
          <c:y val="0.0834751360777889"/>
          <c:w val="0.183335516425286"/>
          <c:h val="0.202176980394229"/>
        </c:manualLayout>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3</xdr:col>
      <xdr:colOff>609599</xdr:colOff>
      <xdr:row>19</xdr:row>
      <xdr:rowOff>50800</xdr:rowOff>
    </xdr:from>
    <xdr:to>
      <xdr:col>6</xdr:col>
      <xdr:colOff>3107518</xdr:colOff>
      <xdr:row>33</xdr:row>
      <xdr:rowOff>152400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08699" y="3581400"/>
          <a:ext cx="5749119" cy="2413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901700</xdr:colOff>
      <xdr:row>9</xdr:row>
      <xdr:rowOff>0</xdr:rowOff>
    </xdr:from>
    <xdr:to>
      <xdr:col>6</xdr:col>
      <xdr:colOff>266700</xdr:colOff>
      <xdr:row>37</xdr:row>
      <xdr:rowOff>25400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1700" y="1689100"/>
          <a:ext cx="9740900" cy="464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203200</xdr:colOff>
      <xdr:row>0</xdr:row>
      <xdr:rowOff>0</xdr:rowOff>
    </xdr:from>
    <xdr:to>
      <xdr:col>10</xdr:col>
      <xdr:colOff>25400</xdr:colOff>
      <xdr:row>18</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22000" y="0"/>
          <a:ext cx="3924300" cy="3022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1595132</xdr:colOff>
      <xdr:row>31</xdr:row>
      <xdr:rowOff>38100</xdr:rowOff>
    </xdr:from>
    <xdr:to>
      <xdr:col>4</xdr:col>
      <xdr:colOff>406400</xdr:colOff>
      <xdr:row>55</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595132" y="5194300"/>
          <a:ext cx="5847068" cy="4038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215900</xdr:colOff>
      <xdr:row>39</xdr:row>
      <xdr:rowOff>114300</xdr:rowOff>
    </xdr:from>
    <xdr:to>
      <xdr:col>4</xdr:col>
      <xdr:colOff>1800178</xdr:colOff>
      <xdr:row>72</xdr:row>
      <xdr:rowOff>25400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215900" y="7124700"/>
          <a:ext cx="8239078" cy="5359400"/>
        </a:xfrm>
        <a:prstGeom prst="rect">
          <a:avLst/>
        </a:prstGeom>
      </xdr:spPr>
    </xdr:pic>
    <xdr:clientData/>
  </xdr:twoCellAnchor>
  <xdr:twoCellAnchor editAs="oneCell">
    <xdr:from>
      <xdr:col>9</xdr:col>
      <xdr:colOff>228600</xdr:colOff>
      <xdr:row>26</xdr:row>
      <xdr:rowOff>114300</xdr:rowOff>
    </xdr:from>
    <xdr:to>
      <xdr:col>18</xdr:col>
      <xdr:colOff>660400</xdr:colOff>
      <xdr:row>63</xdr:row>
      <xdr:rowOff>25400</xdr:rowOff>
    </xdr:to>
    <xdr:pic>
      <xdr:nvPicPr>
        <xdr:cNvPr id="3" name="Picture 2"/>
        <xdr:cNvPicPr>
          <a:picLocks noChangeAspect="1"/>
        </xdr:cNvPicPr>
      </xdr:nvPicPr>
      <xdr:blipFill>
        <a:blip xmlns:r="http://schemas.openxmlformats.org/officeDocument/2006/relationships" r:embed="rId2"/>
        <a:stretch>
          <a:fillRect/>
        </a:stretch>
      </xdr:blipFill>
      <xdr:spPr>
        <a:xfrm>
          <a:off x="8890000" y="5067300"/>
          <a:ext cx="9004300" cy="6057900"/>
        </a:xfrm>
        <a:prstGeom prst="rect">
          <a:avLst/>
        </a:prstGeom>
      </xdr:spPr>
    </xdr:pic>
    <xdr:clientData/>
  </xdr:twoCellAnchor>
  <xdr:twoCellAnchor editAs="oneCell">
    <xdr:from>
      <xdr:col>11</xdr:col>
      <xdr:colOff>876300</xdr:colOff>
      <xdr:row>0</xdr:row>
      <xdr:rowOff>38100</xdr:rowOff>
    </xdr:from>
    <xdr:to>
      <xdr:col>20</xdr:col>
      <xdr:colOff>25400</xdr:colOff>
      <xdr:row>26</xdr:row>
      <xdr:rowOff>8021</xdr:rowOff>
    </xdr:to>
    <xdr:pic>
      <xdr:nvPicPr>
        <xdr:cNvPr id="4" name="Picture 3"/>
        <xdr:cNvPicPr>
          <a:picLocks noChangeAspect="1"/>
        </xdr:cNvPicPr>
      </xdr:nvPicPr>
      <xdr:blipFill>
        <a:blip xmlns:r="http://schemas.openxmlformats.org/officeDocument/2006/relationships" r:embed="rId3"/>
        <a:stretch>
          <a:fillRect/>
        </a:stretch>
      </xdr:blipFill>
      <xdr:spPr>
        <a:xfrm>
          <a:off x="11442700" y="38100"/>
          <a:ext cx="7721600" cy="48340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793750</xdr:colOff>
      <xdr:row>57</xdr:row>
      <xdr:rowOff>158750</xdr:rowOff>
    </xdr:from>
    <xdr:to>
      <xdr:col>16</xdr:col>
      <xdr:colOff>558800</xdr:colOff>
      <xdr:row>81</xdr:row>
      <xdr:rowOff>101600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63500</xdr:colOff>
      <xdr:row>80</xdr:row>
      <xdr:rowOff>38100</xdr:rowOff>
    </xdr:from>
    <xdr:to>
      <xdr:col>8</xdr:col>
      <xdr:colOff>1346200</xdr:colOff>
      <xdr:row>107</xdr:row>
      <xdr:rowOff>12700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965200</xdr:colOff>
      <xdr:row>54</xdr:row>
      <xdr:rowOff>76200</xdr:rowOff>
    </xdr:from>
    <xdr:to>
      <xdr:col>4</xdr:col>
      <xdr:colOff>1714500</xdr:colOff>
      <xdr:row>77</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hyperlink" Target="http://www.x-rates.com/average/?from=USD&amp;to=CHF&amp;amount=1.00&amp;year=2014" TargetMode="External"/><Relationship Id="rId2" Type="http://schemas.openxmlformats.org/officeDocument/2006/relationships/hyperlink" Target="http://www.x-rates.com/average/?from=EUR&amp;to=CHF&amp;amount=1.00&amp;year=2014" TargetMode="External"/><Relationship Id="rId3" Type="http://schemas.openxmlformats.org/officeDocument/2006/relationships/hyperlink" Target="http://www.x-rates.com/average/?from=JPY&amp;to=CHF&amp;amount=1.00&amp;year=20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FB1000"/>
  <sheetViews>
    <sheetView topLeftCell="A51" workbookViewId="0">
      <selection activeCell="A67" sqref="A67"/>
    </sheetView>
  </sheetViews>
  <sheetFormatPr baseColWidth="10" defaultColWidth="8.7109375" defaultRowHeight="13" x14ac:dyDescent="0"/>
  <cols>
    <col min="1" max="1" width="13" style="51" customWidth="1"/>
    <col min="2" max="2" width="29.140625" style="51" customWidth="1"/>
    <col min="3" max="3" width="15.7109375" style="260" customWidth="1"/>
    <col min="4" max="4" width="25.7109375" style="51" customWidth="1"/>
    <col min="5" max="5" width="29.42578125" style="422" customWidth="1"/>
    <col min="6" max="6" width="10.42578125" style="136" customWidth="1"/>
    <col min="7" max="7" width="6.85546875" style="416" customWidth="1"/>
    <col min="8" max="8" width="34.140625" style="89" customWidth="1"/>
    <col min="9" max="9" width="10.42578125" style="34" customWidth="1"/>
    <col min="10" max="10" width="8.7109375" style="224" customWidth="1"/>
    <col min="11" max="12" width="10.42578125" style="51" customWidth="1"/>
    <col min="13" max="13" width="8.7109375" style="51" customWidth="1"/>
    <col min="14" max="14" width="13.7109375" style="47" customWidth="1"/>
    <col min="15" max="15" width="8.7109375" style="51"/>
    <col min="16" max="16" width="49.140625" style="60" customWidth="1"/>
    <col min="17" max="16384" width="8.7109375" style="51"/>
  </cols>
  <sheetData>
    <row r="1" spans="1:16" ht="26" customHeight="1">
      <c r="A1" s="223" t="s">
        <v>316</v>
      </c>
      <c r="B1" s="502"/>
      <c r="C1" s="503"/>
      <c r="D1" s="503"/>
      <c r="E1" s="427"/>
      <c r="F1" s="340"/>
      <c r="G1" s="407"/>
      <c r="H1" s="33"/>
      <c r="I1" s="33"/>
      <c r="P1" s="482"/>
    </row>
    <row r="2" spans="1:16" s="47" customFormat="1" ht="94" customHeight="1" thickBot="1">
      <c r="A2" s="48" t="s">
        <v>70</v>
      </c>
      <c r="B2" s="48" t="s">
        <v>71</v>
      </c>
      <c r="C2" s="157" t="s">
        <v>33</v>
      </c>
      <c r="D2" s="48" t="s">
        <v>9</v>
      </c>
      <c r="E2" s="428" t="s">
        <v>75</v>
      </c>
      <c r="F2" s="137" t="s">
        <v>404</v>
      </c>
      <c r="G2" s="408" t="s">
        <v>405</v>
      </c>
      <c r="H2" s="96" t="s">
        <v>406</v>
      </c>
      <c r="I2" s="48" t="s">
        <v>402</v>
      </c>
      <c r="J2" s="137" t="s">
        <v>80</v>
      </c>
      <c r="K2" s="48" t="s">
        <v>81</v>
      </c>
      <c r="L2" s="48" t="s">
        <v>82</v>
      </c>
      <c r="M2" s="48" t="s">
        <v>83</v>
      </c>
      <c r="N2" s="48" t="s">
        <v>84</v>
      </c>
      <c r="P2" s="501" t="s">
        <v>543</v>
      </c>
    </row>
    <row r="3" spans="1:16">
      <c r="A3" s="228" t="s">
        <v>325</v>
      </c>
      <c r="B3" s="225" t="s">
        <v>1</v>
      </c>
      <c r="C3" s="226">
        <f>C5+C12+C19+C23+C27+C54+C61+C67</f>
        <v>2355.6259</v>
      </c>
      <c r="D3" s="227"/>
      <c r="E3" s="429"/>
      <c r="F3" s="341"/>
      <c r="G3" s="409"/>
      <c r="H3" s="323"/>
      <c r="I3" s="219"/>
      <c r="J3" s="229"/>
      <c r="K3" s="82"/>
      <c r="L3" s="82"/>
      <c r="M3" s="82"/>
      <c r="N3" s="49"/>
      <c r="P3" s="483"/>
    </row>
    <row r="4" spans="1:16">
      <c r="A4" s="230"/>
      <c r="B4" s="230"/>
      <c r="C4" s="231" t="s">
        <v>300</v>
      </c>
      <c r="D4" s="232"/>
      <c r="E4" s="419"/>
      <c r="F4" s="342"/>
      <c r="G4" s="43"/>
      <c r="H4" s="324"/>
      <c r="I4" s="325"/>
      <c r="J4" s="84"/>
      <c r="K4" s="84"/>
      <c r="L4" s="84"/>
      <c r="M4" s="84"/>
      <c r="N4" s="50"/>
      <c r="P4" s="484"/>
    </row>
    <row r="5" spans="1:16" s="304" customFormat="1" ht="22" customHeight="1">
      <c r="A5" s="297" t="s">
        <v>326</v>
      </c>
      <c r="B5" s="298" t="s">
        <v>189</v>
      </c>
      <c r="C5" s="299">
        <f>SUM(C6:C10)</f>
        <v>722.08550000000002</v>
      </c>
      <c r="D5" s="299"/>
      <c r="E5" s="420"/>
      <c r="F5" s="343"/>
      <c r="G5" s="63"/>
      <c r="H5" s="70"/>
      <c r="I5" s="64"/>
      <c r="J5" s="301"/>
      <c r="K5" s="300"/>
      <c r="L5" s="300"/>
      <c r="M5" s="300"/>
      <c r="N5" s="302"/>
      <c r="O5" s="303"/>
      <c r="P5" s="485"/>
    </row>
    <row r="6" spans="1:16" ht="26">
      <c r="A6" s="56" t="s">
        <v>347</v>
      </c>
      <c r="B6" s="57" t="s">
        <v>190</v>
      </c>
      <c r="C6" s="233">
        <f>(N6/1000)*SUMIF(Rates!$D$6:$D$15,G6,Rates!$E$6:$E$15)</f>
        <v>105.93549999999999</v>
      </c>
      <c r="D6" s="57" t="s">
        <v>581</v>
      </c>
      <c r="E6" s="88" t="s">
        <v>212</v>
      </c>
      <c r="F6" s="66">
        <f>'RPC Chamber components BoE'!E6</f>
        <v>1030</v>
      </c>
      <c r="G6" s="77" t="str">
        <f>'RPC Chamber components BoE'!F6</f>
        <v>EUR</v>
      </c>
      <c r="H6" s="88" t="str">
        <f>'RPC Chamber components BoE'!G6</f>
        <v>Riva company quotation 1st of March 2017</v>
      </c>
      <c r="I6" s="64">
        <v>2</v>
      </c>
      <c r="J6" s="71">
        <f>'RPC Chamber components BoE'!D6</f>
        <v>72</v>
      </c>
      <c r="K6" s="66">
        <f>ROUNDUP(0.05*J6,0)</f>
        <v>4</v>
      </c>
      <c r="L6" s="66">
        <f>M6-(J6+K6)</f>
        <v>9</v>
      </c>
      <c r="M6" s="67">
        <f>ROUNDUP((J6+K6)/Rates!$E$40,0)</f>
        <v>85</v>
      </c>
      <c r="N6" s="68">
        <f>M6*F6</f>
        <v>87550</v>
      </c>
      <c r="O6" s="98"/>
      <c r="P6" s="483" t="s">
        <v>577</v>
      </c>
    </row>
    <row r="7" spans="1:16" ht="26">
      <c r="A7" s="56" t="s">
        <v>348</v>
      </c>
      <c r="B7" s="57" t="s">
        <v>191</v>
      </c>
      <c r="C7" s="233">
        <f>(N7/1000)*SUMIF(Rates!$D$6:$D$15,G7,Rates!$E$6:$E$15)</f>
        <v>205.7</v>
      </c>
      <c r="D7" s="57" t="s">
        <v>581</v>
      </c>
      <c r="E7" s="88" t="s">
        <v>214</v>
      </c>
      <c r="F7" s="66">
        <f>'RPC Chamber components BoE'!E7</f>
        <v>2000</v>
      </c>
      <c r="G7" s="77" t="str">
        <f>'RPC Chamber components BoE'!F7</f>
        <v>EUR</v>
      </c>
      <c r="H7" s="88" t="str">
        <f>'RPC Chamber components BoE'!G7</f>
        <v>Extrapolation from the recent RE4 experience (installed in LS1)</v>
      </c>
      <c r="I7" s="64">
        <v>2</v>
      </c>
      <c r="J7" s="71">
        <f>'RPC Chamber components BoE'!D7</f>
        <v>72</v>
      </c>
      <c r="K7" s="66">
        <f>ROUNDUP(0.05*J7,0)</f>
        <v>4</v>
      </c>
      <c r="L7" s="66">
        <f t="shared" ref="L7:L25" si="0">M7-(J7+K7)</f>
        <v>9</v>
      </c>
      <c r="M7" s="67">
        <f>ROUNDUP((J7+K7)/Rates!$E$40,0)</f>
        <v>85</v>
      </c>
      <c r="N7" s="68">
        <f t="shared" ref="N7:N10" si="1">M7*F7</f>
        <v>170000</v>
      </c>
      <c r="O7" s="98"/>
      <c r="P7" s="483" t="s">
        <v>577</v>
      </c>
    </row>
    <row r="8" spans="1:16" ht="26">
      <c r="A8" s="56" t="s">
        <v>349</v>
      </c>
      <c r="B8" s="57" t="s">
        <v>192</v>
      </c>
      <c r="C8" s="233">
        <f>(N8/1000)*SUMIF(Rates!$D$6:$D$15,G8,Rates!$E$6:$E$15)</f>
        <v>276.25</v>
      </c>
      <c r="D8" s="57" t="s">
        <v>581</v>
      </c>
      <c r="E8" s="88" t="s">
        <v>299</v>
      </c>
      <c r="F8" s="66">
        <f>'RPC Chamber components BoE'!E8</f>
        <v>3250</v>
      </c>
      <c r="G8" s="77" t="str">
        <f>'RPC Chamber components BoE'!F8</f>
        <v>CHF</v>
      </c>
      <c r="H8" s="88" t="str">
        <f>'RPC Chamber components BoE'!G8</f>
        <v>RE4 production done in Korea in 2012</v>
      </c>
      <c r="I8" s="64">
        <v>2</v>
      </c>
      <c r="J8" s="71">
        <f>'RPC Chamber components BoE'!D8</f>
        <v>72</v>
      </c>
      <c r="K8" s="66">
        <f>ROUNDUP(0.05*J8,0)</f>
        <v>4</v>
      </c>
      <c r="L8" s="66">
        <f t="shared" si="0"/>
        <v>9</v>
      </c>
      <c r="M8" s="67">
        <f>ROUNDUP((J8+K8)/Rates!$E$40,0)</f>
        <v>85</v>
      </c>
      <c r="N8" s="68">
        <f t="shared" si="1"/>
        <v>276250</v>
      </c>
      <c r="O8" s="98"/>
      <c r="P8" s="483" t="s">
        <v>577</v>
      </c>
    </row>
    <row r="9" spans="1:16" ht="26">
      <c r="A9" s="56" t="s">
        <v>350</v>
      </c>
      <c r="B9" s="57" t="s">
        <v>193</v>
      </c>
      <c r="C9" s="233">
        <f>(N9/1000)*SUMIF(Rates!$D$6:$D$15,G9,Rates!$E$6:$E$15)</f>
        <v>85</v>
      </c>
      <c r="D9" s="57" t="s">
        <v>581</v>
      </c>
      <c r="E9" s="88" t="s">
        <v>215</v>
      </c>
      <c r="F9" s="66">
        <f>'RPC Chamber components BoE'!E9</f>
        <v>1000</v>
      </c>
      <c r="G9" s="77" t="str">
        <f>'RPC Chamber components BoE'!F9</f>
        <v>CHF</v>
      </c>
      <c r="H9" s="88" t="str">
        <f>'RPC Chamber components BoE'!G9</f>
        <v>Scaled from 2012 from the RE4 production done in India</v>
      </c>
      <c r="I9" s="64">
        <v>2</v>
      </c>
      <c r="J9" s="71">
        <f>'RPC Chamber components BoE'!D9</f>
        <v>72</v>
      </c>
      <c r="K9" s="66">
        <f>ROUNDUP(0.05*J9,0)</f>
        <v>4</v>
      </c>
      <c r="L9" s="66">
        <f t="shared" si="0"/>
        <v>9</v>
      </c>
      <c r="M9" s="67">
        <f>ROUNDUP((J9+K9)/Rates!$E$40,0)</f>
        <v>85</v>
      </c>
      <c r="N9" s="68">
        <f t="shared" si="1"/>
        <v>85000</v>
      </c>
      <c r="O9" s="98"/>
      <c r="P9" s="483" t="s">
        <v>577</v>
      </c>
    </row>
    <row r="10" spans="1:16" ht="26">
      <c r="A10" s="56" t="s">
        <v>351</v>
      </c>
      <c r="B10" s="57" t="s">
        <v>194</v>
      </c>
      <c r="C10" s="233">
        <f>(N10/1000)*SUMIF(Rates!$D$6:$D$15,G10,Rates!$E$6:$E$15)</f>
        <v>49.2</v>
      </c>
      <c r="D10" s="57" t="s">
        <v>581</v>
      </c>
      <c r="E10" s="88" t="s">
        <v>216</v>
      </c>
      <c r="F10" s="66">
        <f>'RPC Chamber components BoE'!E10</f>
        <v>600</v>
      </c>
      <c r="G10" s="77" t="str">
        <f>'RPC Chamber components BoE'!F10</f>
        <v>CHF</v>
      </c>
      <c r="H10" s="88" t="str">
        <f>'RPC Chamber components BoE'!G10</f>
        <v>Extrapolation from the recent RE4 experience (installed in LS1)</v>
      </c>
      <c r="I10" s="64">
        <v>2</v>
      </c>
      <c r="J10" s="71">
        <f>'RPC Chamber components BoE'!D10</f>
        <v>72</v>
      </c>
      <c r="K10" s="66">
        <f>ROUNDUP(0.01*J10,0)</f>
        <v>1</v>
      </c>
      <c r="L10" s="66">
        <f t="shared" si="0"/>
        <v>9</v>
      </c>
      <c r="M10" s="67">
        <f>ROUNDUP((J10+K10)/Rates!$E$40,0)</f>
        <v>82</v>
      </c>
      <c r="N10" s="68">
        <f t="shared" si="1"/>
        <v>49200</v>
      </c>
      <c r="O10" s="98"/>
      <c r="P10" s="483" t="s">
        <v>577</v>
      </c>
    </row>
    <row r="11" spans="1:16">
      <c r="A11" s="117"/>
      <c r="B11" s="57"/>
      <c r="C11" s="234"/>
      <c r="D11" s="57"/>
      <c r="E11" s="88"/>
      <c r="F11" s="66"/>
      <c r="G11" s="63"/>
      <c r="H11" s="88"/>
      <c r="I11" s="64"/>
      <c r="J11" s="66"/>
      <c r="K11" s="66"/>
      <c r="L11" s="66"/>
      <c r="M11" s="67"/>
      <c r="N11" s="68"/>
      <c r="O11" s="98"/>
      <c r="P11" s="483"/>
    </row>
    <row r="12" spans="1:16" s="309" customFormat="1">
      <c r="A12" s="297" t="s">
        <v>327</v>
      </c>
      <c r="B12" s="298" t="s">
        <v>567</v>
      </c>
      <c r="C12" s="305">
        <f>SUM(C13:C17)</f>
        <v>646.79863999999998</v>
      </c>
      <c r="D12" s="306"/>
      <c r="E12" s="420"/>
      <c r="F12" s="343"/>
      <c r="G12" s="63"/>
      <c r="H12" s="70"/>
      <c r="I12" s="64"/>
      <c r="J12" s="300"/>
      <c r="K12" s="300"/>
      <c r="L12" s="300"/>
      <c r="M12" s="307"/>
      <c r="N12" s="308" t="s">
        <v>148</v>
      </c>
      <c r="O12" s="303"/>
      <c r="P12" s="483"/>
    </row>
    <row r="13" spans="1:16" ht="26">
      <c r="A13" s="56" t="s">
        <v>352</v>
      </c>
      <c r="B13" s="57" t="s">
        <v>564</v>
      </c>
      <c r="C13" s="233">
        <f>(N13/1000)*SUMIF(Rates!$D$6:$D$15,G13,Rates!$E$6:$E$15)</f>
        <v>13.83864</v>
      </c>
      <c r="D13" s="57" t="s">
        <v>582</v>
      </c>
      <c r="E13" s="88" t="s">
        <v>556</v>
      </c>
      <c r="F13" s="66">
        <f>'RPC Electronics BoE'!E7</f>
        <v>138</v>
      </c>
      <c r="G13" s="63" t="str">
        <f>'RPC Electronics BoE'!F7</f>
        <v>USD</v>
      </c>
      <c r="H13" s="88" t="str">
        <f>'RPC Electronics BoE'!G7</f>
        <v>quotation from TSMC company</v>
      </c>
      <c r="I13" s="64">
        <v>3</v>
      </c>
      <c r="J13" s="66">
        <f>'RPC Electronics BoE'!D7</f>
        <v>72</v>
      </c>
      <c r="K13" s="66">
        <f>ROUNDUP(0.05*J13,0)</f>
        <v>4</v>
      </c>
      <c r="L13" s="66">
        <f t="shared" si="0"/>
        <v>33</v>
      </c>
      <c r="M13" s="67">
        <f>ROUNDUP((J13+K13)/Rates!$E$43,0)</f>
        <v>109</v>
      </c>
      <c r="N13" s="68">
        <f t="shared" ref="N13:N69" si="2">M13*F13</f>
        <v>15042</v>
      </c>
      <c r="O13" s="98"/>
      <c r="P13" s="485"/>
    </row>
    <row r="14" spans="1:16">
      <c r="A14" s="56" t="s">
        <v>353</v>
      </c>
      <c r="B14" s="57" t="s">
        <v>196</v>
      </c>
      <c r="C14" s="233">
        <f>(N14/1000)*SUMIF(Rates!$D$6:$D$15,G14,Rates!$E$6:$E$15)</f>
        <v>300.84000000000003</v>
      </c>
      <c r="D14" s="57" t="s">
        <v>582</v>
      </c>
      <c r="E14" s="88" t="s">
        <v>217</v>
      </c>
      <c r="F14" s="66">
        <f>'RPC Electronics BoE'!E8</f>
        <v>3000</v>
      </c>
      <c r="G14" s="63" t="str">
        <f>'RPC Electronics BoE'!F8</f>
        <v>USD</v>
      </c>
      <c r="H14" s="88" t="str">
        <f>'RPC Electronics BoE'!G8</f>
        <v>quotation from TSMC company</v>
      </c>
      <c r="I14" s="64">
        <v>3</v>
      </c>
      <c r="J14" s="66">
        <f>'RPC Electronics BoE'!D8</f>
        <v>72</v>
      </c>
      <c r="K14" s="66">
        <f>ROUNDUP(0.05*J14,0)</f>
        <v>4</v>
      </c>
      <c r="L14" s="66">
        <f t="shared" si="0"/>
        <v>33</v>
      </c>
      <c r="M14" s="67">
        <f>ROUNDUP((J14+K14)/Rates!$E$43,0)</f>
        <v>109</v>
      </c>
      <c r="N14" s="68">
        <f t="shared" si="2"/>
        <v>327000</v>
      </c>
      <c r="O14" s="98"/>
      <c r="P14" s="483"/>
    </row>
    <row r="15" spans="1:16">
      <c r="A15" s="56" t="s">
        <v>354</v>
      </c>
      <c r="B15" s="57" t="s">
        <v>558</v>
      </c>
      <c r="C15" s="233">
        <f>(N15/1000)*SUMIF(Rates!$D$6:$D$15,G15,Rates!$E$6:$E$15)</f>
        <v>131.56</v>
      </c>
      <c r="D15" s="57" t="s">
        <v>582</v>
      </c>
      <c r="E15" s="88" t="s">
        <v>559</v>
      </c>
      <c r="F15" s="66">
        <f>'RPC Electronics BoE'!E9</f>
        <v>143000</v>
      </c>
      <c r="G15" s="63" t="str">
        <f>'RPC Electronics BoE'!F9</f>
        <v>USD</v>
      </c>
      <c r="H15" s="88" t="str">
        <f>'RPC Electronics BoE'!G9</f>
        <v>quotation from TSMC company</v>
      </c>
      <c r="I15" s="64">
        <v>3</v>
      </c>
      <c r="J15" s="66">
        <f>'RPC Electronics BoE'!D9</f>
        <v>1</v>
      </c>
      <c r="K15" s="66">
        <v>0</v>
      </c>
      <c r="L15" s="66">
        <v>0</v>
      </c>
      <c r="M15" s="67">
        <f>J15+K15+L15</f>
        <v>1</v>
      </c>
      <c r="N15" s="68">
        <f t="shared" si="2"/>
        <v>143000</v>
      </c>
      <c r="O15" s="98"/>
      <c r="P15" s="483"/>
    </row>
    <row r="16" spans="1:16">
      <c r="A16" s="56" t="s">
        <v>565</v>
      </c>
      <c r="B16" s="57" t="s">
        <v>553</v>
      </c>
      <c r="C16" s="233">
        <f>(N16/1000)*SUMIF(Rates!$D$6:$D$15,G16,Rates!$E$6:$E$15)</f>
        <v>100.28</v>
      </c>
      <c r="D16" s="57" t="s">
        <v>582</v>
      </c>
      <c r="E16" s="88"/>
      <c r="F16" s="66">
        <f>'RPC Electronics BoE'!E10</f>
        <v>1000</v>
      </c>
      <c r="G16" s="63" t="str">
        <f>'RPC Electronics BoE'!F10</f>
        <v>USD</v>
      </c>
      <c r="H16" s="88" t="str">
        <f>'RPC Electronics BoE'!G10</f>
        <v>company quotation</v>
      </c>
      <c r="I16" s="64">
        <v>3</v>
      </c>
      <c r="J16" s="66">
        <f>'RPC Electronics BoE'!D10</f>
        <v>72</v>
      </c>
      <c r="K16" s="66">
        <f>ROUNDUP(0.05*J16,0)</f>
        <v>4</v>
      </c>
      <c r="L16" s="66">
        <f t="shared" ref="L16" si="3">M16-(J16+K16)</f>
        <v>33</v>
      </c>
      <c r="M16" s="67">
        <f>ROUNDUP((J16+K16)/Rates!$E$43,0)</f>
        <v>109</v>
      </c>
      <c r="N16" s="68">
        <f t="shared" ref="N16" si="4">M16*F16</f>
        <v>109000</v>
      </c>
      <c r="O16" s="98"/>
      <c r="P16" s="483"/>
    </row>
    <row r="17" spans="1:17">
      <c r="A17" s="56" t="s">
        <v>570</v>
      </c>
      <c r="B17" s="57" t="s">
        <v>96</v>
      </c>
      <c r="C17" s="233">
        <f>(N17/1000)*SUMIF(Rates!$D$6:$D$15,G17,Rates!$E$6:$E$15)</f>
        <v>100.28</v>
      </c>
      <c r="D17" s="57" t="s">
        <v>582</v>
      </c>
      <c r="E17" s="88"/>
      <c r="F17" s="66">
        <f>'RPC Electronics BoE'!E11</f>
        <v>1000</v>
      </c>
      <c r="G17" s="63" t="str">
        <f>'RPC Electronics BoE'!F11</f>
        <v>USD</v>
      </c>
      <c r="H17" s="88" t="str">
        <f>'RPC Electronics BoE'!G11</f>
        <v>company quotation</v>
      </c>
      <c r="I17" s="64">
        <v>3</v>
      </c>
      <c r="J17" s="66">
        <f>'RPC Electronics BoE'!D11</f>
        <v>72</v>
      </c>
      <c r="K17" s="66">
        <f>ROUNDUP(0.05*J17,0)</f>
        <v>4</v>
      </c>
      <c r="L17" s="66">
        <f t="shared" ref="L17" si="5">M17-(J17+K17)</f>
        <v>33</v>
      </c>
      <c r="M17" s="67">
        <f>ROUNDUP((J17+K17)/Rates!$E$43,0)</f>
        <v>109</v>
      </c>
      <c r="N17" s="68">
        <f t="shared" ref="N17" si="6">M17*F17</f>
        <v>109000</v>
      </c>
      <c r="O17" s="98"/>
      <c r="P17" s="483"/>
    </row>
    <row r="18" spans="1:17">
      <c r="A18" s="117"/>
      <c r="B18" s="57"/>
      <c r="C18" s="234"/>
      <c r="D18" s="57"/>
      <c r="E18" s="88"/>
      <c r="F18" s="66"/>
      <c r="G18" s="63"/>
      <c r="H18" s="63"/>
      <c r="I18" s="64"/>
      <c r="J18" s="66"/>
      <c r="K18" s="66"/>
      <c r="L18" s="66"/>
      <c r="M18" s="67"/>
      <c r="N18" s="68"/>
      <c r="O18" s="98"/>
      <c r="P18" s="483"/>
    </row>
    <row r="19" spans="1:17" s="309" customFormat="1">
      <c r="A19" s="297" t="s">
        <v>328</v>
      </c>
      <c r="B19" s="298" t="s">
        <v>563</v>
      </c>
      <c r="C19" s="305">
        <f>SUM(C20:C21)</f>
        <v>128.13819999999998</v>
      </c>
      <c r="D19" s="306"/>
      <c r="E19" s="420"/>
      <c r="F19" s="343"/>
      <c r="G19" s="63"/>
      <c r="H19" s="70"/>
      <c r="I19" s="64"/>
      <c r="J19" s="300"/>
      <c r="K19" s="300"/>
      <c r="L19" s="300"/>
      <c r="M19" s="307"/>
      <c r="N19" s="308" t="s">
        <v>148</v>
      </c>
      <c r="O19" s="303"/>
      <c r="P19" s="483"/>
    </row>
    <row r="20" spans="1:17" ht="26">
      <c r="A20" s="56" t="s">
        <v>356</v>
      </c>
      <c r="B20" s="57" t="s">
        <v>236</v>
      </c>
      <c r="C20" s="233">
        <f>(N20/1000)*SUMIF(Rates!$D$6:$D$15,G20,Rates!$E$6:$E$15)</f>
        <v>84.7</v>
      </c>
      <c r="D20" s="57" t="s">
        <v>583</v>
      </c>
      <c r="E20" s="88" t="s">
        <v>218</v>
      </c>
      <c r="F20" s="66">
        <f>'RPC back end electronis BoE'!E6</f>
        <v>5000</v>
      </c>
      <c r="G20" s="63" t="str">
        <f>'RPC back end electronis BoE'!F6</f>
        <v>EUR</v>
      </c>
      <c r="H20" s="88" t="s">
        <v>591</v>
      </c>
      <c r="I20" s="64">
        <v>4</v>
      </c>
      <c r="J20" s="66">
        <f>'RPC back end electronis BoE'!D6</f>
        <v>12</v>
      </c>
      <c r="K20" s="66">
        <f>ROUNDUP(0.05*J20,0)</f>
        <v>1</v>
      </c>
      <c r="L20" s="66">
        <f t="shared" si="0"/>
        <v>1</v>
      </c>
      <c r="M20" s="67">
        <f>ROUNDUP((J20+K20)/Rates!$E$37,0)</f>
        <v>14</v>
      </c>
      <c r="N20" s="68">
        <f t="shared" si="2"/>
        <v>70000</v>
      </c>
      <c r="O20" s="98"/>
      <c r="P20" s="483"/>
    </row>
    <row r="21" spans="1:17" ht="26">
      <c r="A21" s="79" t="s">
        <v>358</v>
      </c>
      <c r="B21" s="57" t="s">
        <v>573</v>
      </c>
      <c r="C21" s="233">
        <f>(N21/1000)*SUMIF(Rates!$D$6:$D$15,G21,Rates!$E$6:$E$15)</f>
        <v>43.438199999999995</v>
      </c>
      <c r="D21" s="57" t="s">
        <v>583</v>
      </c>
      <c r="E21" s="88" t="s">
        <v>218</v>
      </c>
      <c r="F21" s="66">
        <f>'RPC back end electronis BoE'!E7</f>
        <v>14479.4</v>
      </c>
      <c r="G21" s="63" t="str">
        <f>'RPC back end electronis BoE'!F7</f>
        <v>CHF</v>
      </c>
      <c r="H21" s="88" t="s">
        <v>237</v>
      </c>
      <c r="I21" s="64">
        <v>2</v>
      </c>
      <c r="J21" s="66">
        <f>'RPC back end electronis BoE'!D7</f>
        <v>1</v>
      </c>
      <c r="K21" s="66">
        <f>ROUNDUP(0.05*J21,0)</f>
        <v>1</v>
      </c>
      <c r="L21" s="66">
        <f t="shared" si="0"/>
        <v>1</v>
      </c>
      <c r="M21" s="67">
        <f>ROUNDUP((J21+K21)/Rates!$E$37,0)</f>
        <v>3</v>
      </c>
      <c r="N21" s="68">
        <f t="shared" si="2"/>
        <v>43438.2</v>
      </c>
      <c r="O21" s="98"/>
      <c r="P21" s="485"/>
    </row>
    <row r="22" spans="1:17">
      <c r="A22" s="125"/>
      <c r="B22" s="57"/>
      <c r="C22" s="234"/>
      <c r="D22" s="76"/>
      <c r="E22" s="88"/>
      <c r="F22" s="66"/>
      <c r="G22" s="63"/>
      <c r="H22" s="88"/>
      <c r="I22" s="64"/>
      <c r="J22" s="66"/>
      <c r="K22" s="66"/>
      <c r="L22" s="66"/>
      <c r="M22" s="67"/>
      <c r="N22" s="68"/>
      <c r="O22" s="98"/>
      <c r="P22" s="483"/>
    </row>
    <row r="23" spans="1:17" s="309" customFormat="1">
      <c r="A23" s="297" t="s">
        <v>329</v>
      </c>
      <c r="B23" s="298" t="s">
        <v>198</v>
      </c>
      <c r="C23" s="305">
        <f>SUM(C24:C25)</f>
        <v>36.520000000000003</v>
      </c>
      <c r="D23" s="310"/>
      <c r="E23" s="421"/>
      <c r="F23" s="66"/>
      <c r="G23" s="63"/>
      <c r="H23" s="88"/>
      <c r="I23" s="64"/>
      <c r="J23" s="300"/>
      <c r="K23" s="300"/>
      <c r="L23" s="300"/>
      <c r="M23" s="307"/>
      <c r="N23" s="308"/>
      <c r="O23" s="303"/>
      <c r="P23" s="483"/>
    </row>
    <row r="24" spans="1:17">
      <c r="A24" s="56" t="s">
        <v>359</v>
      </c>
      <c r="B24" s="57" t="s">
        <v>199</v>
      </c>
      <c r="C24" s="233">
        <f>(N24/1000)*SUMIF(Rates!$D$6:$D$15,G24,Rates!$E$6:$E$15)</f>
        <v>34.1</v>
      </c>
      <c r="D24" s="76"/>
      <c r="E24" s="430" t="s">
        <v>219</v>
      </c>
      <c r="F24" s="139">
        <v>110</v>
      </c>
      <c r="G24" s="410" t="s">
        <v>89</v>
      </c>
      <c r="H24" s="63" t="s">
        <v>322</v>
      </c>
      <c r="I24" s="389">
        <v>2</v>
      </c>
      <c r="J24" s="139">
        <v>288</v>
      </c>
      <c r="K24" s="66">
        <f t="shared" ref="K24:K25" si="7">ROUNDUP(0.05*J24,0)</f>
        <v>15</v>
      </c>
      <c r="L24" s="66">
        <f t="shared" si="0"/>
        <v>7</v>
      </c>
      <c r="M24" s="67">
        <f>ROUNDUP((J24+K24)/Rates!$E$37,0)</f>
        <v>310</v>
      </c>
      <c r="N24" s="69">
        <f>M24*F24</f>
        <v>34100</v>
      </c>
      <c r="O24" s="98"/>
      <c r="P24" s="483" t="s">
        <v>577</v>
      </c>
    </row>
    <row r="25" spans="1:17">
      <c r="A25" s="56" t="s">
        <v>360</v>
      </c>
      <c r="B25" s="235" t="s">
        <v>238</v>
      </c>
      <c r="C25" s="233">
        <f>(N25/1000)*SUMIF(Rates!$D$6:$D$15,G25,Rates!$E$6:$E$15)</f>
        <v>2.42</v>
      </c>
      <c r="D25" s="76"/>
      <c r="E25" s="430" t="s">
        <v>220</v>
      </c>
      <c r="F25" s="139">
        <v>110</v>
      </c>
      <c r="G25" s="410" t="s">
        <v>89</v>
      </c>
      <c r="H25" s="63" t="s">
        <v>322</v>
      </c>
      <c r="I25" s="389">
        <v>2</v>
      </c>
      <c r="J25" s="139">
        <v>20</v>
      </c>
      <c r="K25" s="66">
        <f t="shared" si="7"/>
        <v>1</v>
      </c>
      <c r="L25" s="66">
        <f t="shared" si="0"/>
        <v>1</v>
      </c>
      <c r="M25" s="67">
        <f>ROUNDUP((J25+K25)/Rates!$E$37,0)</f>
        <v>22</v>
      </c>
      <c r="N25" s="69">
        <f>M25*F25</f>
        <v>2420</v>
      </c>
      <c r="O25" s="98"/>
      <c r="P25" s="483" t="s">
        <v>577</v>
      </c>
    </row>
    <row r="26" spans="1:17">
      <c r="A26" s="56"/>
      <c r="B26" s="236"/>
      <c r="C26" s="237"/>
      <c r="D26" s="107"/>
      <c r="E26" s="431"/>
      <c r="F26" s="344"/>
      <c r="G26" s="411"/>
      <c r="H26" s="106"/>
      <c r="I26" s="326"/>
      <c r="J26" s="140"/>
      <c r="K26" s="107"/>
      <c r="L26" s="107"/>
      <c r="M26" s="108"/>
      <c r="N26" s="69"/>
      <c r="O26" s="238"/>
      <c r="P26" s="486"/>
    </row>
    <row r="27" spans="1:17" s="309" customFormat="1">
      <c r="A27" s="297" t="s">
        <v>330</v>
      </c>
      <c r="B27" s="311" t="s">
        <v>315</v>
      </c>
      <c r="C27" s="312">
        <f>C29+C43</f>
        <v>352.76956000000001</v>
      </c>
      <c r="D27" s="313"/>
      <c r="E27" s="432"/>
      <c r="F27" s="345"/>
      <c r="G27" s="412"/>
      <c r="H27" s="126"/>
      <c r="I27" s="128"/>
      <c r="J27" s="314"/>
      <c r="K27" s="313"/>
      <c r="L27" s="313"/>
      <c r="M27" s="315"/>
      <c r="N27" s="316"/>
      <c r="O27" s="317"/>
      <c r="P27" s="486"/>
    </row>
    <row r="28" spans="1:17">
      <c r="A28" s="56"/>
      <c r="B28" s="239"/>
      <c r="C28" s="241"/>
      <c r="D28" s="133"/>
      <c r="E28" s="433"/>
      <c r="F28" s="345"/>
      <c r="G28" s="412"/>
      <c r="H28" s="126"/>
      <c r="I28" s="128"/>
      <c r="J28" s="142"/>
      <c r="K28" s="133"/>
      <c r="L28" s="133"/>
      <c r="M28" s="134"/>
      <c r="N28" s="104"/>
      <c r="O28" s="238"/>
      <c r="P28" s="485"/>
    </row>
    <row r="29" spans="1:17">
      <c r="A29" s="390"/>
      <c r="B29" s="175" t="s">
        <v>297</v>
      </c>
      <c r="C29" s="242">
        <f>SUM(C33:C41)</f>
        <v>188.62932000000001</v>
      </c>
      <c r="D29" s="102"/>
      <c r="E29" s="103" t="s">
        <v>542</v>
      </c>
      <c r="F29" s="150"/>
      <c r="G29" s="335"/>
      <c r="H29" s="103"/>
      <c r="I29" s="327"/>
      <c r="J29" s="150"/>
      <c r="K29" s="102"/>
      <c r="L29" s="102"/>
      <c r="M29" s="150"/>
      <c r="N29" s="104"/>
      <c r="O29" s="98"/>
      <c r="P29" s="483"/>
    </row>
    <row r="30" spans="1:17" ht="26">
      <c r="A30" s="177" t="s">
        <v>361</v>
      </c>
      <c r="B30" s="243" t="s">
        <v>203</v>
      </c>
      <c r="C30" s="244">
        <f>(N30/1000)*SUMIF(Rates!$D$6:$D$15,G30,Rates!$E$6:$E$15)</f>
        <v>16.952099999999998</v>
      </c>
      <c r="D30" s="57" t="s">
        <v>589</v>
      </c>
      <c r="E30" s="415" t="s">
        <v>246</v>
      </c>
      <c r="F30" s="145">
        <f>'RPC power system BoE'!E8</f>
        <v>2802</v>
      </c>
      <c r="G30" s="413" t="str">
        <f>'RPC power system BoE'!F8</f>
        <v>EUR</v>
      </c>
      <c r="H30" s="245" t="str">
        <f>'RPC power system BoE'!G8</f>
        <v>CAEN catalogue in the CERN epool, spring 2017</v>
      </c>
      <c r="I30" s="151">
        <v>1</v>
      </c>
      <c r="J30" s="145">
        <f>'RPC power system BoE'!D8</f>
        <v>4</v>
      </c>
      <c r="K30" s="145">
        <f>ROUNDUP(0.05*J30,0)</f>
        <v>1</v>
      </c>
      <c r="L30" s="145">
        <f>M30-(J30+K30)</f>
        <v>0</v>
      </c>
      <c r="M30" s="146">
        <f>ROUNDUP((J30+K30),0)</f>
        <v>5</v>
      </c>
      <c r="N30" s="152">
        <f>M30*F30</f>
        <v>14010</v>
      </c>
      <c r="O30" s="98"/>
      <c r="P30" s="487"/>
    </row>
    <row r="31" spans="1:17" ht="26">
      <c r="A31" s="177" t="s">
        <v>362</v>
      </c>
      <c r="B31" s="246" t="s">
        <v>248</v>
      </c>
      <c r="C31" s="247">
        <f>(N31/1000)*SUMIF(Rates!$D$6:$D$15,G31,Rates!$E$6:$E$15)</f>
        <v>0.10647999999999999</v>
      </c>
      <c r="D31" s="57" t="s">
        <v>589</v>
      </c>
      <c r="E31" s="434" t="s">
        <v>249</v>
      </c>
      <c r="F31" s="145">
        <f>'RPC power system BoE'!E9</f>
        <v>8</v>
      </c>
      <c r="G31" s="413" t="str">
        <f>'RPC power system BoE'!F9</f>
        <v>EUR</v>
      </c>
      <c r="H31" s="245" t="str">
        <f>'RPC power system BoE'!G9</f>
        <v>CAEN catalogue in the CERN epool, spring 2017</v>
      </c>
      <c r="I31" s="386">
        <v>1</v>
      </c>
      <c r="J31" s="145">
        <f>'RPC power system BoE'!D9</f>
        <v>8</v>
      </c>
      <c r="K31" s="145">
        <f t="shared" ref="K31:K40" si="8">ROUNDUP(0.05*J31,0)</f>
        <v>1</v>
      </c>
      <c r="L31" s="145">
        <f>M31-(J31+K31)</f>
        <v>2</v>
      </c>
      <c r="M31" s="146">
        <f>ROUNDUP((J31+K31)/Rates!$E$39,0)</f>
        <v>11</v>
      </c>
      <c r="N31" s="334">
        <f>M31*F31</f>
        <v>88</v>
      </c>
      <c r="O31" s="248"/>
      <c r="P31" s="482"/>
      <c r="Q31" s="249"/>
    </row>
    <row r="32" spans="1:17" ht="26">
      <c r="A32" s="177" t="s">
        <v>407</v>
      </c>
      <c r="B32" s="246" t="s">
        <v>251</v>
      </c>
      <c r="C32" s="247">
        <f>(N32/1000)*SUMIF(Rates!$D$6:$D$15,G32,Rates!$E$6:$E$15)</f>
        <v>0.24199999999999999</v>
      </c>
      <c r="D32" s="57" t="s">
        <v>589</v>
      </c>
      <c r="E32" s="434" t="s">
        <v>252</v>
      </c>
      <c r="F32" s="145">
        <f>'RPC power system BoE'!E10</f>
        <v>10</v>
      </c>
      <c r="G32" s="413" t="str">
        <f>'RPC power system BoE'!F10</f>
        <v>EUR</v>
      </c>
      <c r="H32" s="245" t="str">
        <f>'RPC power system BoE'!G10</f>
        <v>CAEN catalogue in the CERN epool, spring 2017</v>
      </c>
      <c r="I32" s="386">
        <v>1</v>
      </c>
      <c r="J32" s="145">
        <f>'RPC power system BoE'!D10</f>
        <v>16</v>
      </c>
      <c r="K32" s="145">
        <f t="shared" si="8"/>
        <v>1</v>
      </c>
      <c r="L32" s="145">
        <f>M32-(J32+K32)</f>
        <v>3</v>
      </c>
      <c r="M32" s="146">
        <f>ROUNDUP((J32+K32)/Rates!$E$39,0)</f>
        <v>20</v>
      </c>
      <c r="N32" s="152">
        <f t="shared" ref="N32:N41" si="9">M32*F32</f>
        <v>200</v>
      </c>
      <c r="O32" s="248"/>
      <c r="P32" s="482"/>
      <c r="Q32" s="249"/>
    </row>
    <row r="33" spans="1:16382" ht="26">
      <c r="A33" s="177" t="s">
        <v>408</v>
      </c>
      <c r="B33" s="243" t="s">
        <v>200</v>
      </c>
      <c r="C33" s="244">
        <f>(N33/1000)*SUMIF(Rates!$D$6:$D$15,G33,Rates!$E$6:$E$15)</f>
        <v>132.82411999999999</v>
      </c>
      <c r="D33" s="57" t="s">
        <v>589</v>
      </c>
      <c r="E33" s="245" t="s">
        <v>247</v>
      </c>
      <c r="F33" s="145">
        <f>'RPC power system BoE'!E11</f>
        <v>8444</v>
      </c>
      <c r="G33" s="413" t="str">
        <f>'RPC power system BoE'!F11</f>
        <v>EUR</v>
      </c>
      <c r="H33" s="245" t="str">
        <f>'RPC power system BoE'!G11</f>
        <v>CAEN catalogue in the CERN epool, spring 2017</v>
      </c>
      <c r="I33" s="151">
        <v>1</v>
      </c>
      <c r="J33" s="145">
        <f>'RPC power system BoE'!D11</f>
        <v>12</v>
      </c>
      <c r="K33" s="145">
        <f t="shared" si="8"/>
        <v>1</v>
      </c>
      <c r="L33" s="145">
        <f t="shared" ref="L33" si="10">M33-(J33+K33)</f>
        <v>0</v>
      </c>
      <c r="M33" s="146">
        <f>ROUNDUP((J33+K33),0)</f>
        <v>13</v>
      </c>
      <c r="N33" s="152">
        <f t="shared" si="9"/>
        <v>109772</v>
      </c>
      <c r="O33" s="98"/>
      <c r="P33" s="482"/>
    </row>
    <row r="34" spans="1:16382" ht="26">
      <c r="A34" s="177" t="s">
        <v>409</v>
      </c>
      <c r="B34" s="243" t="s">
        <v>253</v>
      </c>
      <c r="C34" s="244">
        <f>(N34/1000)*SUMIF(Rates!$D$6:$D$15,G34,Rates!$E$6:$E$15)</f>
        <v>0.30249999999999999</v>
      </c>
      <c r="D34" s="57" t="s">
        <v>589</v>
      </c>
      <c r="E34" s="435" t="str">
        <f>'RPC power system BoE'!F63</f>
        <v>Custom made, material aluminium</v>
      </c>
      <c r="F34" s="145">
        <f>'RPC power system BoE'!E12</f>
        <v>50</v>
      </c>
      <c r="G34" s="413" t="str">
        <f>'RPC power system BoE'!F12</f>
        <v>EUR</v>
      </c>
      <c r="H34" s="245" t="str">
        <f>'RPC power system BoE'!G12</f>
        <v>CAEN catalogue in the CERN epool, spring 2017</v>
      </c>
      <c r="I34" s="151">
        <v>1</v>
      </c>
      <c r="J34" s="145">
        <f>'RPC power system BoE'!D12</f>
        <v>4</v>
      </c>
      <c r="K34" s="145">
        <f t="shared" si="8"/>
        <v>1</v>
      </c>
      <c r="L34" s="145">
        <f t="shared" ref="L34" si="11">M34-(J34+K34)</f>
        <v>0</v>
      </c>
      <c r="M34" s="146">
        <f>ROUNDUP((J34+K34),0)</f>
        <v>5</v>
      </c>
      <c r="N34" s="152">
        <f t="shared" si="9"/>
        <v>250</v>
      </c>
      <c r="O34" s="98"/>
      <c r="P34" s="482"/>
    </row>
    <row r="35" spans="1:16382">
      <c r="A35" s="177" t="s">
        <v>410</v>
      </c>
      <c r="B35" s="246" t="s">
        <v>254</v>
      </c>
      <c r="C35" s="247">
        <f>(N35/1000)*SUMIF(Rates!$D$6:$D$15,G35,Rates!$E$6:$E$15)</f>
        <v>3.24885</v>
      </c>
      <c r="D35" s="57" t="s">
        <v>589</v>
      </c>
      <c r="E35" s="435"/>
      <c r="F35" s="145">
        <f>'RPC power system BoE'!E13</f>
        <v>15</v>
      </c>
      <c r="G35" s="413" t="str">
        <f>'RPC power system BoE'!F13</f>
        <v>EUR</v>
      </c>
      <c r="H35" s="245" t="str">
        <f>'RPC power system BoE'!G13</f>
        <v xml:space="preserve">Company quotation </v>
      </c>
      <c r="I35" s="386">
        <v>1</v>
      </c>
      <c r="J35" s="145">
        <f>'RPC power system BoE'!D13</f>
        <v>144</v>
      </c>
      <c r="K35" s="145">
        <f t="shared" si="8"/>
        <v>8</v>
      </c>
      <c r="L35" s="145">
        <f t="shared" ref="L35:L37" si="12">M35-(J35+K35)</f>
        <v>27</v>
      </c>
      <c r="M35" s="146">
        <f>ROUNDUP((J35+K35)/Rates!$E$39,0)</f>
        <v>179</v>
      </c>
      <c r="N35" s="152">
        <f t="shared" si="9"/>
        <v>2685</v>
      </c>
      <c r="O35" s="248"/>
      <c r="P35" s="482"/>
      <c r="Q35" s="249"/>
    </row>
    <row r="36" spans="1:16382">
      <c r="A36" s="177" t="s">
        <v>411</v>
      </c>
      <c r="B36" s="246" t="s">
        <v>255</v>
      </c>
      <c r="C36" s="247">
        <f>(N36/1000)*SUMIF(Rates!$D$6:$D$15,G36,Rates!$E$6:$E$15)</f>
        <v>3.24885</v>
      </c>
      <c r="D36" s="57" t="s">
        <v>589</v>
      </c>
      <c r="E36" s="435"/>
      <c r="F36" s="145">
        <f>'RPC power system BoE'!E14</f>
        <v>15</v>
      </c>
      <c r="G36" s="413" t="str">
        <f>'RPC power system BoE'!F14</f>
        <v>EUR</v>
      </c>
      <c r="H36" s="245" t="str">
        <f>'RPC power system BoE'!G14</f>
        <v xml:space="preserve">Company quotation </v>
      </c>
      <c r="I36" s="386">
        <v>1</v>
      </c>
      <c r="J36" s="145">
        <f>'RPC power system BoE'!D14</f>
        <v>144</v>
      </c>
      <c r="K36" s="145">
        <f t="shared" si="8"/>
        <v>8</v>
      </c>
      <c r="L36" s="145">
        <f t="shared" si="12"/>
        <v>27</v>
      </c>
      <c r="M36" s="146">
        <f>ROUNDUP((J36+K36)/Rates!$E$39,0)</f>
        <v>179</v>
      </c>
      <c r="N36" s="152">
        <f t="shared" si="9"/>
        <v>2685</v>
      </c>
      <c r="O36" s="248"/>
      <c r="P36" s="482"/>
      <c r="Q36" s="249"/>
    </row>
    <row r="37" spans="1:16382" ht="26">
      <c r="A37" s="177" t="s">
        <v>412</v>
      </c>
      <c r="B37" s="246" t="s">
        <v>256</v>
      </c>
      <c r="C37" s="247">
        <f>(N37/1000)*SUMIF(Rates!$D$6:$D$15,G37,Rates!$E$6:$E$15)</f>
        <v>29.947499999999998</v>
      </c>
      <c r="D37" s="57" t="s">
        <v>589</v>
      </c>
      <c r="E37" s="435" t="str">
        <f>'RPC power system BoE'!F66</f>
        <v xml:space="preserve">One cable will be left from GE1/1 slice test, so we need 7 </v>
      </c>
      <c r="F37" s="145">
        <f>'RPC power system BoE'!E15</f>
        <v>2250</v>
      </c>
      <c r="G37" s="413" t="str">
        <f>'RPC power system BoE'!F15</f>
        <v>EUR</v>
      </c>
      <c r="H37" s="245" t="str">
        <f>'RPC power system BoE'!G15</f>
        <v xml:space="preserve">Company quotation </v>
      </c>
      <c r="I37" s="386">
        <v>1</v>
      </c>
      <c r="J37" s="145">
        <f>'RPC power system BoE'!D15</f>
        <v>8</v>
      </c>
      <c r="K37" s="145">
        <f t="shared" si="8"/>
        <v>1</v>
      </c>
      <c r="L37" s="145">
        <f t="shared" si="12"/>
        <v>2</v>
      </c>
      <c r="M37" s="146">
        <f>ROUNDUP((J37+K37)/Rates!$E$39,0)</f>
        <v>11</v>
      </c>
      <c r="N37" s="152">
        <f t="shared" si="9"/>
        <v>24750</v>
      </c>
      <c r="O37" s="248"/>
      <c r="P37" s="482"/>
      <c r="Q37" s="249"/>
    </row>
    <row r="38" spans="1:16382">
      <c r="A38" s="177" t="s">
        <v>413</v>
      </c>
      <c r="B38" s="250" t="s">
        <v>257</v>
      </c>
      <c r="C38" s="247">
        <f>(N38/1000)*SUMIF(Rates!$D$6:$D$15,G38,Rates!$E$6:$E$15)</f>
        <v>2.1779999999999999</v>
      </c>
      <c r="D38" s="57" t="s">
        <v>589</v>
      </c>
      <c r="E38" s="434" t="s">
        <v>294</v>
      </c>
      <c r="F38" s="145">
        <f>'RPC power system BoE'!E16</f>
        <v>20</v>
      </c>
      <c r="G38" s="413" t="str">
        <f>'RPC power system BoE'!F16</f>
        <v>EUR</v>
      </c>
      <c r="H38" s="245" t="str">
        <f>'RPC power system BoE'!G16</f>
        <v>CPE company quotation</v>
      </c>
      <c r="I38" s="386">
        <v>1</v>
      </c>
      <c r="J38" s="145">
        <f>'RPC power system BoE'!D16</f>
        <v>72</v>
      </c>
      <c r="K38" s="145">
        <f t="shared" si="8"/>
        <v>4</v>
      </c>
      <c r="L38" s="145">
        <f t="shared" ref="L38:L41" si="13">M38-(J38+K38)</f>
        <v>14</v>
      </c>
      <c r="M38" s="146">
        <f>ROUNDUP((J38+K38)/Rates!$E$39,0)</f>
        <v>90</v>
      </c>
      <c r="N38" s="152">
        <f t="shared" si="9"/>
        <v>1800</v>
      </c>
      <c r="O38" s="248"/>
      <c r="P38" s="482"/>
      <c r="Q38" s="249"/>
    </row>
    <row r="39" spans="1:16382">
      <c r="A39" s="177" t="s">
        <v>414</v>
      </c>
      <c r="B39" s="250" t="s">
        <v>258</v>
      </c>
      <c r="C39" s="247">
        <f>(N39/1000)*SUMIF(Rates!$D$6:$D$15,G39,Rates!$E$6:$E$15)</f>
        <v>2.1779999999999999</v>
      </c>
      <c r="D39" s="57" t="s">
        <v>589</v>
      </c>
      <c r="E39" s="434" t="s">
        <v>294</v>
      </c>
      <c r="F39" s="145">
        <f>'RPC power system BoE'!E17</f>
        <v>20</v>
      </c>
      <c r="G39" s="413" t="str">
        <f>'RPC power system BoE'!F17</f>
        <v>EUR</v>
      </c>
      <c r="H39" s="245" t="str">
        <f>'RPC power system BoE'!G17</f>
        <v>CPE company quotation</v>
      </c>
      <c r="I39" s="151">
        <v>1</v>
      </c>
      <c r="J39" s="145">
        <f>'RPC power system BoE'!D17</f>
        <v>72</v>
      </c>
      <c r="K39" s="145">
        <f t="shared" si="8"/>
        <v>4</v>
      </c>
      <c r="L39" s="145">
        <f t="shared" si="13"/>
        <v>14</v>
      </c>
      <c r="M39" s="146">
        <f>ROUNDUP((J39+K39)/Rates!$E$39,0)</f>
        <v>90</v>
      </c>
      <c r="N39" s="152">
        <f t="shared" si="9"/>
        <v>1800</v>
      </c>
      <c r="O39" s="98"/>
      <c r="P39" s="482"/>
    </row>
    <row r="40" spans="1:16382" s="253" customFormat="1" ht="26">
      <c r="A40" s="177" t="s">
        <v>415</v>
      </c>
      <c r="B40" s="250" t="s">
        <v>259</v>
      </c>
      <c r="C40" s="251">
        <f>(N40/1000)*SUMIF(Rates!$D$6:$D$15,G40,Rates!$E$6:$E$15)</f>
        <v>12.523499999999999</v>
      </c>
      <c r="D40" s="57" t="s">
        <v>589</v>
      </c>
      <c r="E40" s="415" t="s">
        <v>296</v>
      </c>
      <c r="F40" s="145">
        <f>'RPC power system BoE'!E18</f>
        <v>115</v>
      </c>
      <c r="G40" s="413" t="str">
        <f>'RPC power system BoE'!F18</f>
        <v>EUR</v>
      </c>
      <c r="H40" s="245" t="str">
        <f>'RPC power system BoE'!G18</f>
        <v xml:space="preserve">Company quotation </v>
      </c>
      <c r="I40" s="153">
        <v>1</v>
      </c>
      <c r="J40" s="145">
        <f>'RPC power system BoE'!D18</f>
        <v>72</v>
      </c>
      <c r="K40" s="145">
        <f t="shared" si="8"/>
        <v>4</v>
      </c>
      <c r="L40" s="154">
        <f t="shared" si="13"/>
        <v>14</v>
      </c>
      <c r="M40" s="155">
        <f>ROUNDUP((J40+K40)/Rates!$E$39,0)</f>
        <v>90</v>
      </c>
      <c r="N40" s="152">
        <f t="shared" si="9"/>
        <v>10350</v>
      </c>
      <c r="O40" s="252"/>
      <c r="P40" s="482"/>
    </row>
    <row r="41" spans="1:16382" s="253" customFormat="1" ht="43" customHeight="1">
      <c r="A41" s="177" t="s">
        <v>416</v>
      </c>
      <c r="B41" s="250" t="s">
        <v>260</v>
      </c>
      <c r="C41" s="251">
        <f>(N41/1000)*SUMIF(Rates!$D$6:$D$15,G41,Rates!$E$6:$E$15)</f>
        <v>2.1779999999999999</v>
      </c>
      <c r="D41" s="57" t="s">
        <v>589</v>
      </c>
      <c r="E41" s="415" t="s">
        <v>518</v>
      </c>
      <c r="F41" s="145">
        <f>'RPC power system BoE'!E19</f>
        <v>20</v>
      </c>
      <c r="G41" s="413" t="str">
        <f>'RPC power system BoE'!F19</f>
        <v>EUR</v>
      </c>
      <c r="H41" s="245" t="str">
        <f>'RPC power system BoE'!G19</f>
        <v xml:space="preserve">Company quotation </v>
      </c>
      <c r="I41" s="153">
        <v>1</v>
      </c>
      <c r="J41" s="145">
        <f>'RPC power system BoE'!D19</f>
        <v>72</v>
      </c>
      <c r="K41" s="154">
        <f>ROUNDUP(0.05*J41,0)</f>
        <v>4</v>
      </c>
      <c r="L41" s="154">
        <f t="shared" si="13"/>
        <v>14</v>
      </c>
      <c r="M41" s="155">
        <f>ROUNDUP((J41+K41)/Rates!$E$39,0)</f>
        <v>90</v>
      </c>
      <c r="N41" s="152">
        <f t="shared" si="9"/>
        <v>1800</v>
      </c>
      <c r="O41" s="252"/>
      <c r="P41" s="482"/>
    </row>
    <row r="42" spans="1:16382" s="253" customFormat="1">
      <c r="A42" s="177"/>
      <c r="B42" s="254"/>
      <c r="C42" s="255"/>
      <c r="D42" s="256"/>
      <c r="E42" s="414"/>
      <c r="F42" s="169"/>
      <c r="G42" s="414"/>
      <c r="H42" s="257"/>
      <c r="I42" s="168"/>
      <c r="J42" s="169"/>
      <c r="K42" s="169"/>
      <c r="L42" s="169"/>
      <c r="M42" s="170"/>
      <c r="N42" s="171"/>
      <c r="O42" s="252"/>
      <c r="P42" s="482"/>
    </row>
    <row r="43" spans="1:16382" s="253" customFormat="1">
      <c r="A43" s="177"/>
      <c r="B43" s="175" t="s">
        <v>540</v>
      </c>
      <c r="C43" s="176">
        <f>SUM(C44:C50)</f>
        <v>164.14024000000001</v>
      </c>
      <c r="D43" s="59"/>
      <c r="E43" s="103" t="s">
        <v>541</v>
      </c>
      <c r="F43" s="346"/>
      <c r="G43" s="149"/>
      <c r="H43" s="59"/>
      <c r="I43" s="149"/>
      <c r="J43" s="59"/>
      <c r="K43" s="149"/>
      <c r="L43" s="59"/>
      <c r="M43" s="149"/>
      <c r="N43" s="59"/>
      <c r="O43" s="149"/>
      <c r="P43" s="482"/>
      <c r="Q43" s="149"/>
      <c r="R43" s="59"/>
      <c r="S43" s="149"/>
      <c r="T43" s="59"/>
      <c r="U43" s="149"/>
      <c r="V43" s="59"/>
      <c r="W43" s="149"/>
      <c r="X43" s="59"/>
      <c r="Y43" s="149"/>
      <c r="Z43" s="59"/>
      <c r="AA43" s="149"/>
      <c r="AB43" s="59"/>
      <c r="AC43" s="149"/>
      <c r="AD43" s="59"/>
      <c r="AE43" s="149"/>
      <c r="AF43" s="59"/>
      <c r="AG43" s="149"/>
      <c r="AH43" s="59"/>
      <c r="AI43" s="149"/>
      <c r="AJ43" s="59"/>
      <c r="AK43" s="149"/>
      <c r="AL43" s="59"/>
      <c r="AM43" s="149"/>
      <c r="AN43" s="59"/>
      <c r="AO43" s="149"/>
      <c r="AP43" s="59"/>
      <c r="AQ43" s="149"/>
      <c r="AR43" s="59"/>
      <c r="AS43" s="149"/>
      <c r="AT43" s="59"/>
      <c r="AU43" s="149"/>
      <c r="AV43" s="59"/>
      <c r="AW43" s="149"/>
      <c r="AX43" s="59"/>
      <c r="AY43" s="149"/>
      <c r="AZ43" s="59"/>
      <c r="BA43" s="149"/>
      <c r="BB43" s="59"/>
      <c r="BC43" s="149"/>
      <c r="BD43" s="59"/>
      <c r="BE43" s="149"/>
      <c r="BF43" s="59"/>
      <c r="BG43" s="149"/>
      <c r="BH43" s="59"/>
      <c r="BI43" s="149"/>
      <c r="BJ43" s="59"/>
      <c r="BK43" s="149"/>
      <c r="BL43" s="59"/>
      <c r="BM43" s="149"/>
      <c r="BN43" s="59"/>
      <c r="BO43" s="149"/>
      <c r="BP43" s="59"/>
      <c r="BQ43" s="149"/>
      <c r="BR43" s="59"/>
      <c r="BS43" s="149"/>
      <c r="BT43" s="59"/>
      <c r="BU43" s="149"/>
      <c r="BV43" s="59"/>
      <c r="BW43" s="149"/>
      <c r="BX43" s="59"/>
      <c r="BY43" s="149"/>
      <c r="BZ43" s="59"/>
      <c r="CA43" s="149"/>
      <c r="CB43" s="59"/>
      <c r="CC43" s="149"/>
      <c r="CD43" s="59"/>
      <c r="CE43" s="149"/>
      <c r="CF43" s="59"/>
      <c r="CG43" s="149"/>
      <c r="CH43" s="59"/>
      <c r="CI43" s="149"/>
      <c r="CJ43" s="59"/>
      <c r="CK43" s="149"/>
      <c r="CL43" s="59"/>
      <c r="CM43" s="149"/>
      <c r="CN43" s="59"/>
      <c r="CO43" s="149"/>
      <c r="CP43" s="59"/>
      <c r="CQ43" s="149"/>
      <c r="CR43" s="59"/>
      <c r="CS43" s="149"/>
      <c r="CT43" s="59"/>
      <c r="CU43" s="149"/>
      <c r="CV43" s="59"/>
      <c r="CW43" s="149"/>
      <c r="CX43" s="59"/>
      <c r="CY43" s="149"/>
      <c r="CZ43" s="59"/>
      <c r="DA43" s="149"/>
      <c r="DB43" s="59"/>
      <c r="DC43" s="149"/>
      <c r="DD43" s="59"/>
      <c r="DE43" s="149"/>
      <c r="DF43" s="59"/>
      <c r="DG43" s="149"/>
      <c r="DH43" s="59"/>
      <c r="DI43" s="149"/>
      <c r="DJ43" s="59"/>
      <c r="DK43" s="149"/>
      <c r="DL43" s="59"/>
      <c r="DM43" s="149"/>
      <c r="DN43" s="59"/>
      <c r="DO43" s="149"/>
      <c r="DP43" s="59"/>
      <c r="DQ43" s="149"/>
      <c r="DR43" s="59"/>
      <c r="DS43" s="149"/>
      <c r="DT43" s="59"/>
      <c r="DU43" s="149"/>
      <c r="DV43" s="59"/>
      <c r="DW43" s="149"/>
      <c r="DX43" s="59"/>
      <c r="DY43" s="149"/>
      <c r="DZ43" s="59"/>
      <c r="EA43" s="149"/>
      <c r="EB43" s="59"/>
      <c r="EC43" s="149"/>
      <c r="ED43" s="59"/>
      <c r="EE43" s="149"/>
      <c r="EF43" s="59"/>
      <c r="EG43" s="149"/>
      <c r="EH43" s="59"/>
      <c r="EI43" s="149"/>
      <c r="EJ43" s="59"/>
      <c r="EK43" s="149"/>
      <c r="EL43" s="59"/>
      <c r="EM43" s="149"/>
      <c r="EN43" s="59"/>
      <c r="EO43" s="149"/>
      <c r="EP43" s="59"/>
      <c r="EQ43" s="149"/>
      <c r="ER43" s="59"/>
      <c r="ES43" s="149"/>
      <c r="ET43" s="59"/>
      <c r="EU43" s="149"/>
      <c r="EV43" s="59"/>
      <c r="EW43" s="149"/>
      <c r="EX43" s="59"/>
      <c r="EY43" s="149"/>
      <c r="EZ43" s="59"/>
      <c r="FA43" s="149"/>
      <c r="FB43" s="59"/>
      <c r="FC43" s="149"/>
      <c r="FD43" s="59"/>
      <c r="FE43" s="149"/>
      <c r="FF43" s="59"/>
      <c r="FG43" s="149"/>
      <c r="FH43" s="59"/>
      <c r="FI43" s="149"/>
      <c r="FJ43" s="59"/>
      <c r="FK43" s="149"/>
      <c r="FL43" s="59"/>
      <c r="FM43" s="149"/>
      <c r="FN43" s="59"/>
      <c r="FO43" s="149"/>
      <c r="FP43" s="59"/>
      <c r="FQ43" s="149"/>
      <c r="FR43" s="59"/>
      <c r="FS43" s="149"/>
      <c r="FT43" s="59"/>
      <c r="FU43" s="149"/>
      <c r="FV43" s="59"/>
      <c r="FW43" s="149"/>
      <c r="FX43" s="59"/>
      <c r="FY43" s="149"/>
      <c r="FZ43" s="59"/>
      <c r="GA43" s="149"/>
      <c r="GB43" s="59"/>
      <c r="GC43" s="149"/>
      <c r="GD43" s="59"/>
      <c r="GE43" s="149"/>
      <c r="GF43" s="59"/>
      <c r="GG43" s="149"/>
      <c r="GH43" s="59"/>
      <c r="GI43" s="149"/>
      <c r="GJ43" s="59"/>
      <c r="GK43" s="149"/>
      <c r="GL43" s="59"/>
      <c r="GM43" s="149"/>
      <c r="GN43" s="59"/>
      <c r="GO43" s="149"/>
      <c r="GP43" s="59"/>
      <c r="GQ43" s="149"/>
      <c r="GR43" s="59"/>
      <c r="GS43" s="149"/>
      <c r="GT43" s="59"/>
      <c r="GU43" s="149"/>
      <c r="GV43" s="59"/>
      <c r="GW43" s="149"/>
      <c r="GX43" s="59"/>
      <c r="GY43" s="149"/>
      <c r="GZ43" s="59"/>
      <c r="HA43" s="149"/>
      <c r="HB43" s="59"/>
      <c r="HC43" s="149"/>
      <c r="HD43" s="59"/>
      <c r="HE43" s="149"/>
      <c r="HF43" s="59"/>
      <c r="HG43" s="149"/>
      <c r="HH43" s="59"/>
      <c r="HI43" s="149"/>
      <c r="HJ43" s="59"/>
      <c r="HK43" s="149"/>
      <c r="HL43" s="59"/>
      <c r="HM43" s="149"/>
      <c r="HN43" s="59"/>
      <c r="HO43" s="149"/>
      <c r="HP43" s="59"/>
      <c r="HQ43" s="149"/>
      <c r="HR43" s="59"/>
      <c r="HS43" s="149"/>
      <c r="HT43" s="59"/>
      <c r="HU43" s="149"/>
      <c r="HV43" s="59"/>
      <c r="HW43" s="149"/>
      <c r="HX43" s="59"/>
      <c r="HY43" s="149"/>
      <c r="HZ43" s="59"/>
      <c r="IA43" s="149"/>
      <c r="IB43" s="59"/>
      <c r="IC43" s="149"/>
      <c r="ID43" s="59"/>
      <c r="IE43" s="149"/>
      <c r="IF43" s="59"/>
      <c r="IG43" s="149"/>
      <c r="IH43" s="59"/>
      <c r="II43" s="149"/>
      <c r="IJ43" s="59"/>
      <c r="IK43" s="149"/>
      <c r="IL43" s="59"/>
      <c r="IM43" s="149"/>
      <c r="IN43" s="59"/>
      <c r="IO43" s="149"/>
      <c r="IP43" s="59"/>
      <c r="IQ43" s="149"/>
      <c r="IR43" s="59"/>
      <c r="IS43" s="149"/>
      <c r="IT43" s="59"/>
      <c r="IU43" s="149"/>
      <c r="IV43" s="59"/>
      <c r="IW43" s="149"/>
      <c r="IX43" s="59"/>
      <c r="IY43" s="149"/>
      <c r="IZ43" s="59"/>
      <c r="JA43" s="149"/>
      <c r="JB43" s="59"/>
      <c r="JC43" s="149"/>
      <c r="JD43" s="59"/>
      <c r="JE43" s="149"/>
      <c r="JF43" s="59"/>
      <c r="JG43" s="149"/>
      <c r="JH43" s="59"/>
      <c r="JI43" s="149"/>
      <c r="JJ43" s="59"/>
      <c r="JK43" s="149"/>
      <c r="JL43" s="59"/>
      <c r="JM43" s="149"/>
      <c r="JN43" s="59"/>
      <c r="JO43" s="149"/>
      <c r="JP43" s="59"/>
      <c r="JQ43" s="149"/>
      <c r="JR43" s="59"/>
      <c r="JS43" s="149"/>
      <c r="JT43" s="59"/>
      <c r="JU43" s="149"/>
      <c r="JV43" s="59"/>
      <c r="JW43" s="149"/>
      <c r="JX43" s="59"/>
      <c r="JY43" s="149"/>
      <c r="JZ43" s="59"/>
      <c r="KA43" s="149"/>
      <c r="KB43" s="59"/>
      <c r="KC43" s="149"/>
      <c r="KD43" s="59"/>
      <c r="KE43" s="149"/>
      <c r="KF43" s="59"/>
      <c r="KG43" s="149"/>
      <c r="KH43" s="59"/>
      <c r="KI43" s="149"/>
      <c r="KJ43" s="59"/>
      <c r="KK43" s="149"/>
      <c r="KL43" s="59"/>
      <c r="KM43" s="149"/>
      <c r="KN43" s="59"/>
      <c r="KO43" s="149"/>
      <c r="KP43" s="59"/>
      <c r="KQ43" s="149"/>
      <c r="KR43" s="59"/>
      <c r="KS43" s="149"/>
      <c r="KT43" s="59"/>
      <c r="KU43" s="149"/>
      <c r="KV43" s="59"/>
      <c r="KW43" s="149"/>
      <c r="KX43" s="59"/>
      <c r="KY43" s="149"/>
      <c r="KZ43" s="59"/>
      <c r="LA43" s="149"/>
      <c r="LB43" s="59"/>
      <c r="LC43" s="149"/>
      <c r="LD43" s="59"/>
      <c r="LE43" s="149"/>
      <c r="LF43" s="59"/>
      <c r="LG43" s="149"/>
      <c r="LH43" s="59"/>
      <c r="LI43" s="149"/>
      <c r="LJ43" s="59"/>
      <c r="LK43" s="149"/>
      <c r="LL43" s="59"/>
      <c r="LM43" s="149"/>
      <c r="LN43" s="59"/>
      <c r="LO43" s="149"/>
      <c r="LP43" s="59"/>
      <c r="LQ43" s="149"/>
      <c r="LR43" s="59"/>
      <c r="LS43" s="149"/>
      <c r="LT43" s="59"/>
      <c r="LU43" s="149"/>
      <c r="LV43" s="59"/>
      <c r="LW43" s="149"/>
      <c r="LX43" s="59"/>
      <c r="LY43" s="149"/>
      <c r="LZ43" s="59"/>
      <c r="MA43" s="149"/>
      <c r="MB43" s="59"/>
      <c r="MC43" s="149"/>
      <c r="MD43" s="59"/>
      <c r="ME43" s="149"/>
      <c r="MF43" s="59"/>
      <c r="MG43" s="149"/>
      <c r="MH43" s="59"/>
      <c r="MI43" s="149"/>
      <c r="MJ43" s="59"/>
      <c r="MK43" s="149"/>
      <c r="ML43" s="59"/>
      <c r="MM43" s="149"/>
      <c r="MN43" s="59"/>
      <c r="MO43" s="149"/>
      <c r="MP43" s="59"/>
      <c r="MQ43" s="149"/>
      <c r="MR43" s="59"/>
      <c r="MS43" s="149"/>
      <c r="MT43" s="59"/>
      <c r="MU43" s="149"/>
      <c r="MV43" s="59"/>
      <c r="MW43" s="149"/>
      <c r="MX43" s="59"/>
      <c r="MY43" s="149"/>
      <c r="MZ43" s="59"/>
      <c r="NA43" s="149"/>
      <c r="NB43" s="59"/>
      <c r="NC43" s="149"/>
      <c r="ND43" s="59"/>
      <c r="NE43" s="149"/>
      <c r="NF43" s="59"/>
      <c r="NG43" s="149"/>
      <c r="NH43" s="59"/>
      <c r="NI43" s="149"/>
      <c r="NJ43" s="59"/>
      <c r="NK43" s="149"/>
      <c r="NL43" s="59"/>
      <c r="NM43" s="149"/>
      <c r="NN43" s="59"/>
      <c r="NO43" s="149"/>
      <c r="NP43" s="59"/>
      <c r="NQ43" s="149"/>
      <c r="NR43" s="59"/>
      <c r="NS43" s="149"/>
      <c r="NT43" s="59"/>
      <c r="NU43" s="149"/>
      <c r="NV43" s="59"/>
      <c r="NW43" s="149"/>
      <c r="NX43" s="59"/>
      <c r="NY43" s="149"/>
      <c r="NZ43" s="59"/>
      <c r="OA43" s="149"/>
      <c r="OB43" s="59"/>
      <c r="OC43" s="149"/>
      <c r="OD43" s="59"/>
      <c r="OE43" s="149"/>
      <c r="OF43" s="59"/>
      <c r="OG43" s="149"/>
      <c r="OH43" s="59"/>
      <c r="OI43" s="149"/>
      <c r="OJ43" s="59"/>
      <c r="OK43" s="149"/>
      <c r="OL43" s="59"/>
      <c r="OM43" s="149"/>
      <c r="ON43" s="59"/>
      <c r="OO43" s="149"/>
      <c r="OP43" s="59"/>
      <c r="OQ43" s="149"/>
      <c r="OR43" s="59"/>
      <c r="OS43" s="149"/>
      <c r="OT43" s="59"/>
      <c r="OU43" s="149"/>
      <c r="OV43" s="59"/>
      <c r="OW43" s="149"/>
      <c r="OX43" s="59"/>
      <c r="OY43" s="149"/>
      <c r="OZ43" s="59"/>
      <c r="PA43" s="149"/>
      <c r="PB43" s="59"/>
      <c r="PC43" s="149"/>
      <c r="PD43" s="59"/>
      <c r="PE43" s="149"/>
      <c r="PF43" s="59"/>
      <c r="PG43" s="149"/>
      <c r="PH43" s="59"/>
      <c r="PI43" s="149"/>
      <c r="PJ43" s="59"/>
      <c r="PK43" s="149"/>
      <c r="PL43" s="59"/>
      <c r="PM43" s="149"/>
      <c r="PN43" s="59"/>
      <c r="PO43" s="149"/>
      <c r="PP43" s="59"/>
      <c r="PQ43" s="149"/>
      <c r="PR43" s="59"/>
      <c r="PS43" s="149"/>
      <c r="PT43" s="59"/>
      <c r="PU43" s="149"/>
      <c r="PV43" s="59"/>
      <c r="PW43" s="149"/>
      <c r="PX43" s="59"/>
      <c r="PY43" s="149"/>
      <c r="PZ43" s="59"/>
      <c r="QA43" s="149"/>
      <c r="QB43" s="59"/>
      <c r="QC43" s="149"/>
      <c r="QD43" s="59"/>
      <c r="QE43" s="149"/>
      <c r="QF43" s="59"/>
      <c r="QG43" s="149"/>
      <c r="QH43" s="59"/>
      <c r="QI43" s="149"/>
      <c r="QJ43" s="59"/>
      <c r="QK43" s="149"/>
      <c r="QL43" s="59"/>
      <c r="QM43" s="149"/>
      <c r="QN43" s="59"/>
      <c r="QO43" s="149"/>
      <c r="QP43" s="59"/>
      <c r="QQ43" s="149"/>
      <c r="QR43" s="59"/>
      <c r="QS43" s="149"/>
      <c r="QT43" s="59"/>
      <c r="QU43" s="149"/>
      <c r="QV43" s="59"/>
      <c r="QW43" s="149"/>
      <c r="QX43" s="59"/>
      <c r="QY43" s="149"/>
      <c r="QZ43" s="59"/>
      <c r="RA43" s="149"/>
      <c r="RB43" s="59"/>
      <c r="RC43" s="149"/>
      <c r="RD43" s="59"/>
      <c r="RE43" s="149"/>
      <c r="RF43" s="59"/>
      <c r="RG43" s="149"/>
      <c r="RH43" s="59"/>
      <c r="RI43" s="149"/>
      <c r="RJ43" s="59"/>
      <c r="RK43" s="149"/>
      <c r="RL43" s="59"/>
      <c r="RM43" s="149"/>
      <c r="RN43" s="59"/>
      <c r="RO43" s="149"/>
      <c r="RP43" s="59"/>
      <c r="RQ43" s="149"/>
      <c r="RR43" s="59"/>
      <c r="RS43" s="149"/>
      <c r="RT43" s="59"/>
      <c r="RU43" s="149"/>
      <c r="RV43" s="59"/>
      <c r="RW43" s="149"/>
      <c r="RX43" s="59"/>
      <c r="RY43" s="149"/>
      <c r="RZ43" s="59"/>
      <c r="SA43" s="149"/>
      <c r="SB43" s="59"/>
      <c r="SC43" s="149"/>
      <c r="SD43" s="59"/>
      <c r="SE43" s="149"/>
      <c r="SF43" s="59"/>
      <c r="SG43" s="149"/>
      <c r="SH43" s="59"/>
      <c r="SI43" s="149"/>
      <c r="SJ43" s="59"/>
      <c r="SK43" s="149"/>
      <c r="SL43" s="59"/>
      <c r="SM43" s="149"/>
      <c r="SN43" s="59"/>
      <c r="SO43" s="149"/>
      <c r="SP43" s="59"/>
      <c r="SQ43" s="149"/>
      <c r="SR43" s="59"/>
      <c r="SS43" s="149"/>
      <c r="ST43" s="59"/>
      <c r="SU43" s="149"/>
      <c r="SV43" s="59"/>
      <c r="SW43" s="149"/>
      <c r="SX43" s="59"/>
      <c r="SY43" s="149"/>
      <c r="SZ43" s="59"/>
      <c r="TA43" s="149"/>
      <c r="TB43" s="59"/>
      <c r="TC43" s="149"/>
      <c r="TD43" s="59"/>
      <c r="TE43" s="149"/>
      <c r="TF43" s="59"/>
      <c r="TG43" s="149"/>
      <c r="TH43" s="59"/>
      <c r="TI43" s="149"/>
      <c r="TJ43" s="59"/>
      <c r="TK43" s="149"/>
      <c r="TL43" s="59"/>
      <c r="TM43" s="149"/>
      <c r="TN43" s="59"/>
      <c r="TO43" s="149"/>
      <c r="TP43" s="59"/>
      <c r="TQ43" s="149"/>
      <c r="TR43" s="59"/>
      <c r="TS43" s="149"/>
      <c r="TT43" s="59"/>
      <c r="TU43" s="149"/>
      <c r="TV43" s="59"/>
      <c r="TW43" s="149"/>
      <c r="TX43" s="59"/>
      <c r="TY43" s="149"/>
      <c r="TZ43" s="59"/>
      <c r="UA43" s="149"/>
      <c r="UB43" s="59"/>
      <c r="UC43" s="149"/>
      <c r="UD43" s="59"/>
      <c r="UE43" s="149"/>
      <c r="UF43" s="59"/>
      <c r="UG43" s="149"/>
      <c r="UH43" s="59"/>
      <c r="UI43" s="149"/>
      <c r="UJ43" s="59"/>
      <c r="UK43" s="149"/>
      <c r="UL43" s="59"/>
      <c r="UM43" s="149"/>
      <c r="UN43" s="59"/>
      <c r="UO43" s="149"/>
      <c r="UP43" s="59"/>
      <c r="UQ43" s="149"/>
      <c r="UR43" s="59"/>
      <c r="US43" s="149"/>
      <c r="UT43" s="59"/>
      <c r="UU43" s="149"/>
      <c r="UV43" s="59"/>
      <c r="UW43" s="149"/>
      <c r="UX43" s="59"/>
      <c r="UY43" s="149"/>
      <c r="UZ43" s="59"/>
      <c r="VA43" s="149"/>
      <c r="VB43" s="59"/>
      <c r="VC43" s="149"/>
      <c r="VD43" s="59"/>
      <c r="VE43" s="149"/>
      <c r="VF43" s="59"/>
      <c r="VG43" s="149"/>
      <c r="VH43" s="59"/>
      <c r="VI43" s="149"/>
      <c r="VJ43" s="59"/>
      <c r="VK43" s="149"/>
      <c r="VL43" s="59"/>
      <c r="VM43" s="149"/>
      <c r="VN43" s="59"/>
      <c r="VO43" s="149"/>
      <c r="VP43" s="59"/>
      <c r="VQ43" s="149"/>
      <c r="VR43" s="59"/>
      <c r="VS43" s="149"/>
      <c r="VT43" s="59"/>
      <c r="VU43" s="149"/>
      <c r="VV43" s="59"/>
      <c r="VW43" s="149"/>
      <c r="VX43" s="59"/>
      <c r="VY43" s="149"/>
      <c r="VZ43" s="59"/>
      <c r="WA43" s="149"/>
      <c r="WB43" s="59"/>
      <c r="WC43" s="149"/>
      <c r="WD43" s="59"/>
      <c r="WE43" s="149"/>
      <c r="WF43" s="59"/>
      <c r="WG43" s="149"/>
      <c r="WH43" s="59"/>
      <c r="WI43" s="149"/>
      <c r="WJ43" s="59"/>
      <c r="WK43" s="149"/>
      <c r="WL43" s="59"/>
      <c r="WM43" s="149"/>
      <c r="WN43" s="59"/>
      <c r="WO43" s="149"/>
      <c r="WP43" s="59"/>
      <c r="WQ43" s="149"/>
      <c r="WR43" s="59"/>
      <c r="WS43" s="149"/>
      <c r="WT43" s="59"/>
      <c r="WU43" s="149"/>
      <c r="WV43" s="59"/>
      <c r="WW43" s="149"/>
      <c r="WX43" s="59"/>
      <c r="WY43" s="149"/>
      <c r="WZ43" s="59"/>
      <c r="XA43" s="149"/>
      <c r="XB43" s="59"/>
      <c r="XC43" s="149"/>
      <c r="XD43" s="59"/>
      <c r="XE43" s="149"/>
      <c r="XF43" s="59"/>
      <c r="XG43" s="149"/>
      <c r="XH43" s="59"/>
      <c r="XI43" s="149"/>
      <c r="XJ43" s="59"/>
      <c r="XK43" s="149"/>
      <c r="XL43" s="59"/>
      <c r="XM43" s="149"/>
      <c r="XN43" s="59"/>
      <c r="XO43" s="149"/>
      <c r="XP43" s="59"/>
      <c r="XQ43" s="149"/>
      <c r="XR43" s="59"/>
      <c r="XS43" s="149"/>
      <c r="XT43" s="59"/>
      <c r="XU43" s="149"/>
      <c r="XV43" s="59"/>
      <c r="XW43" s="149"/>
      <c r="XX43" s="59"/>
      <c r="XY43" s="149"/>
      <c r="XZ43" s="59"/>
      <c r="YA43" s="149"/>
      <c r="YB43" s="59"/>
      <c r="YC43" s="149"/>
      <c r="YD43" s="59"/>
      <c r="YE43" s="149"/>
      <c r="YF43" s="59"/>
      <c r="YG43" s="149"/>
      <c r="YH43" s="59"/>
      <c r="YI43" s="149"/>
      <c r="YJ43" s="59"/>
      <c r="YK43" s="149"/>
      <c r="YL43" s="59"/>
      <c r="YM43" s="149"/>
      <c r="YN43" s="59"/>
      <c r="YO43" s="149"/>
      <c r="YP43" s="59"/>
      <c r="YQ43" s="149"/>
      <c r="YR43" s="59"/>
      <c r="YS43" s="149"/>
      <c r="YT43" s="59"/>
      <c r="YU43" s="149"/>
      <c r="YV43" s="59"/>
      <c r="YW43" s="149"/>
      <c r="YX43" s="59"/>
      <c r="YY43" s="149"/>
      <c r="YZ43" s="59"/>
      <c r="ZA43" s="149"/>
      <c r="ZB43" s="59"/>
      <c r="ZC43" s="149"/>
      <c r="ZD43" s="59"/>
      <c r="ZE43" s="149"/>
      <c r="ZF43" s="59"/>
      <c r="ZG43" s="149"/>
      <c r="ZH43" s="59"/>
      <c r="ZI43" s="149"/>
      <c r="ZJ43" s="59"/>
      <c r="ZK43" s="149"/>
      <c r="ZL43" s="59"/>
      <c r="ZM43" s="149"/>
      <c r="ZN43" s="59"/>
      <c r="ZO43" s="149"/>
      <c r="ZP43" s="59"/>
      <c r="ZQ43" s="149"/>
      <c r="ZR43" s="59"/>
      <c r="ZS43" s="149"/>
      <c r="ZT43" s="59"/>
      <c r="ZU43" s="149"/>
      <c r="ZV43" s="59"/>
      <c r="ZW43" s="149"/>
      <c r="ZX43" s="59"/>
      <c r="ZY43" s="149"/>
      <c r="ZZ43" s="59"/>
      <c r="AAA43" s="149"/>
      <c r="AAB43" s="59"/>
      <c r="AAC43" s="149"/>
      <c r="AAD43" s="59"/>
      <c r="AAE43" s="149"/>
      <c r="AAF43" s="59"/>
      <c r="AAG43" s="149"/>
      <c r="AAH43" s="59"/>
      <c r="AAI43" s="149"/>
      <c r="AAJ43" s="59"/>
      <c r="AAK43" s="149"/>
      <c r="AAL43" s="59"/>
      <c r="AAM43" s="149"/>
      <c r="AAN43" s="59"/>
      <c r="AAO43" s="149"/>
      <c r="AAP43" s="59"/>
      <c r="AAQ43" s="149"/>
      <c r="AAR43" s="59"/>
      <c r="AAS43" s="149"/>
      <c r="AAT43" s="59"/>
      <c r="AAU43" s="149"/>
      <c r="AAV43" s="59"/>
      <c r="AAW43" s="149"/>
      <c r="AAX43" s="59"/>
      <c r="AAY43" s="149"/>
      <c r="AAZ43" s="59"/>
      <c r="ABA43" s="149"/>
      <c r="ABB43" s="59"/>
      <c r="ABC43" s="149"/>
      <c r="ABD43" s="59"/>
      <c r="ABE43" s="149"/>
      <c r="ABF43" s="59"/>
      <c r="ABG43" s="149"/>
      <c r="ABH43" s="59"/>
      <c r="ABI43" s="149"/>
      <c r="ABJ43" s="59"/>
      <c r="ABK43" s="149"/>
      <c r="ABL43" s="59"/>
      <c r="ABM43" s="149"/>
      <c r="ABN43" s="59"/>
      <c r="ABO43" s="149"/>
      <c r="ABP43" s="59"/>
      <c r="ABQ43" s="149"/>
      <c r="ABR43" s="59"/>
      <c r="ABS43" s="149"/>
      <c r="ABT43" s="59"/>
      <c r="ABU43" s="149"/>
      <c r="ABV43" s="59"/>
      <c r="ABW43" s="149"/>
      <c r="ABX43" s="59"/>
      <c r="ABY43" s="149"/>
      <c r="ABZ43" s="59"/>
      <c r="ACA43" s="149"/>
      <c r="ACB43" s="59"/>
      <c r="ACC43" s="149"/>
      <c r="ACD43" s="59"/>
      <c r="ACE43" s="149"/>
      <c r="ACF43" s="59"/>
      <c r="ACG43" s="149"/>
      <c r="ACH43" s="59"/>
      <c r="ACI43" s="149"/>
      <c r="ACJ43" s="59"/>
      <c r="ACK43" s="149"/>
      <c r="ACL43" s="59"/>
      <c r="ACM43" s="149"/>
      <c r="ACN43" s="59"/>
      <c r="ACO43" s="149"/>
      <c r="ACP43" s="59"/>
      <c r="ACQ43" s="149"/>
      <c r="ACR43" s="59"/>
      <c r="ACS43" s="149"/>
      <c r="ACT43" s="59"/>
      <c r="ACU43" s="149"/>
      <c r="ACV43" s="59"/>
      <c r="ACW43" s="149"/>
      <c r="ACX43" s="59"/>
      <c r="ACY43" s="149"/>
      <c r="ACZ43" s="59"/>
      <c r="ADA43" s="149"/>
      <c r="ADB43" s="59"/>
      <c r="ADC43" s="149"/>
      <c r="ADD43" s="59"/>
      <c r="ADE43" s="149"/>
      <c r="ADF43" s="59"/>
      <c r="ADG43" s="149"/>
      <c r="ADH43" s="59"/>
      <c r="ADI43" s="149"/>
      <c r="ADJ43" s="59"/>
      <c r="ADK43" s="149"/>
      <c r="ADL43" s="59"/>
      <c r="ADM43" s="149"/>
      <c r="ADN43" s="59"/>
      <c r="ADO43" s="149"/>
      <c r="ADP43" s="59"/>
      <c r="ADQ43" s="149"/>
      <c r="ADR43" s="59"/>
      <c r="ADS43" s="149"/>
      <c r="ADT43" s="59"/>
      <c r="ADU43" s="149"/>
      <c r="ADV43" s="59"/>
      <c r="ADW43" s="149"/>
      <c r="ADX43" s="59"/>
      <c r="ADY43" s="149"/>
      <c r="ADZ43" s="59"/>
      <c r="AEA43" s="149"/>
      <c r="AEB43" s="59"/>
      <c r="AEC43" s="149"/>
      <c r="AED43" s="59"/>
      <c r="AEE43" s="149"/>
      <c r="AEF43" s="59"/>
      <c r="AEG43" s="149"/>
      <c r="AEH43" s="59"/>
      <c r="AEI43" s="149"/>
      <c r="AEJ43" s="59"/>
      <c r="AEK43" s="149"/>
      <c r="AEL43" s="59"/>
      <c r="AEM43" s="149"/>
      <c r="AEN43" s="59"/>
      <c r="AEO43" s="149"/>
      <c r="AEP43" s="59"/>
      <c r="AEQ43" s="149"/>
      <c r="AER43" s="59"/>
      <c r="AES43" s="149"/>
      <c r="AET43" s="59"/>
      <c r="AEU43" s="149"/>
      <c r="AEV43" s="59"/>
      <c r="AEW43" s="149"/>
      <c r="AEX43" s="59"/>
      <c r="AEY43" s="149"/>
      <c r="AEZ43" s="59"/>
      <c r="AFA43" s="149"/>
      <c r="AFB43" s="59"/>
      <c r="AFC43" s="149"/>
      <c r="AFD43" s="59"/>
      <c r="AFE43" s="149"/>
      <c r="AFF43" s="59"/>
      <c r="AFG43" s="149"/>
      <c r="AFH43" s="59"/>
      <c r="AFI43" s="149"/>
      <c r="AFJ43" s="59"/>
      <c r="AFK43" s="149"/>
      <c r="AFL43" s="59"/>
      <c r="AFM43" s="149"/>
      <c r="AFN43" s="59"/>
      <c r="AFO43" s="149"/>
      <c r="AFP43" s="59"/>
      <c r="AFQ43" s="149"/>
      <c r="AFR43" s="59"/>
      <c r="AFS43" s="149"/>
      <c r="AFT43" s="59"/>
      <c r="AFU43" s="149"/>
      <c r="AFV43" s="59"/>
      <c r="AFW43" s="149"/>
      <c r="AFX43" s="59"/>
      <c r="AFY43" s="149"/>
      <c r="AFZ43" s="59"/>
      <c r="AGA43" s="149"/>
      <c r="AGB43" s="59"/>
      <c r="AGC43" s="149"/>
      <c r="AGD43" s="59"/>
      <c r="AGE43" s="149"/>
      <c r="AGF43" s="59"/>
      <c r="AGG43" s="149"/>
      <c r="AGH43" s="59"/>
      <c r="AGI43" s="149"/>
      <c r="AGJ43" s="59"/>
      <c r="AGK43" s="149"/>
      <c r="AGL43" s="59"/>
      <c r="AGM43" s="149"/>
      <c r="AGN43" s="59"/>
      <c r="AGO43" s="149"/>
      <c r="AGP43" s="59"/>
      <c r="AGQ43" s="149"/>
      <c r="AGR43" s="59"/>
      <c r="AGS43" s="149"/>
      <c r="AGT43" s="59"/>
      <c r="AGU43" s="149"/>
      <c r="AGV43" s="59"/>
      <c r="AGW43" s="149"/>
      <c r="AGX43" s="59"/>
      <c r="AGY43" s="149"/>
      <c r="AGZ43" s="59"/>
      <c r="AHA43" s="149"/>
      <c r="AHB43" s="59"/>
      <c r="AHC43" s="149"/>
      <c r="AHD43" s="59"/>
      <c r="AHE43" s="149"/>
      <c r="AHF43" s="59"/>
      <c r="AHG43" s="149"/>
      <c r="AHH43" s="59"/>
      <c r="AHI43" s="149"/>
      <c r="AHJ43" s="59"/>
      <c r="AHK43" s="149"/>
      <c r="AHL43" s="59"/>
      <c r="AHM43" s="149"/>
      <c r="AHN43" s="59"/>
      <c r="AHO43" s="149"/>
      <c r="AHP43" s="59"/>
      <c r="AHQ43" s="149"/>
      <c r="AHR43" s="59"/>
      <c r="AHS43" s="149"/>
      <c r="AHT43" s="59"/>
      <c r="AHU43" s="149"/>
      <c r="AHV43" s="59"/>
      <c r="AHW43" s="149"/>
      <c r="AHX43" s="59"/>
      <c r="AHY43" s="149"/>
      <c r="AHZ43" s="59"/>
      <c r="AIA43" s="149"/>
      <c r="AIB43" s="59"/>
      <c r="AIC43" s="149"/>
      <c r="AID43" s="59"/>
      <c r="AIE43" s="149"/>
      <c r="AIF43" s="59"/>
      <c r="AIG43" s="149"/>
      <c r="AIH43" s="59"/>
      <c r="AII43" s="149"/>
      <c r="AIJ43" s="59"/>
      <c r="AIK43" s="149"/>
      <c r="AIL43" s="59"/>
      <c r="AIM43" s="149"/>
      <c r="AIN43" s="59"/>
      <c r="AIO43" s="149"/>
      <c r="AIP43" s="59"/>
      <c r="AIQ43" s="149"/>
      <c r="AIR43" s="59"/>
      <c r="AIS43" s="149"/>
      <c r="AIT43" s="59"/>
      <c r="AIU43" s="149"/>
      <c r="AIV43" s="59"/>
      <c r="AIW43" s="149"/>
      <c r="AIX43" s="59"/>
      <c r="AIY43" s="149"/>
      <c r="AIZ43" s="59"/>
      <c r="AJA43" s="149"/>
      <c r="AJB43" s="59"/>
      <c r="AJC43" s="149"/>
      <c r="AJD43" s="59"/>
      <c r="AJE43" s="149"/>
      <c r="AJF43" s="59"/>
      <c r="AJG43" s="149"/>
      <c r="AJH43" s="59"/>
      <c r="AJI43" s="149"/>
      <c r="AJJ43" s="59"/>
      <c r="AJK43" s="149"/>
      <c r="AJL43" s="59"/>
      <c r="AJM43" s="149"/>
      <c r="AJN43" s="59"/>
      <c r="AJO43" s="149"/>
      <c r="AJP43" s="59"/>
      <c r="AJQ43" s="149"/>
      <c r="AJR43" s="59"/>
      <c r="AJS43" s="149"/>
      <c r="AJT43" s="59"/>
      <c r="AJU43" s="149"/>
      <c r="AJV43" s="59"/>
      <c r="AJW43" s="149"/>
      <c r="AJX43" s="59"/>
      <c r="AJY43" s="149"/>
      <c r="AJZ43" s="59"/>
      <c r="AKA43" s="149"/>
      <c r="AKB43" s="59"/>
      <c r="AKC43" s="149"/>
      <c r="AKD43" s="59"/>
      <c r="AKE43" s="149"/>
      <c r="AKF43" s="59"/>
      <c r="AKG43" s="149"/>
      <c r="AKH43" s="59"/>
      <c r="AKI43" s="149"/>
      <c r="AKJ43" s="59"/>
      <c r="AKK43" s="149"/>
      <c r="AKL43" s="59"/>
      <c r="AKM43" s="149"/>
      <c r="AKN43" s="59"/>
      <c r="AKO43" s="149"/>
      <c r="AKP43" s="59"/>
      <c r="AKQ43" s="149"/>
      <c r="AKR43" s="59"/>
      <c r="AKS43" s="149"/>
      <c r="AKT43" s="59"/>
      <c r="AKU43" s="149"/>
      <c r="AKV43" s="59"/>
      <c r="AKW43" s="149"/>
      <c r="AKX43" s="59"/>
      <c r="AKY43" s="149"/>
      <c r="AKZ43" s="59"/>
      <c r="ALA43" s="149"/>
      <c r="ALB43" s="59"/>
      <c r="ALC43" s="149"/>
      <c r="ALD43" s="59"/>
      <c r="ALE43" s="149"/>
      <c r="ALF43" s="59"/>
      <c r="ALG43" s="149"/>
      <c r="ALH43" s="59"/>
      <c r="ALI43" s="149"/>
      <c r="ALJ43" s="59"/>
      <c r="ALK43" s="149"/>
      <c r="ALL43" s="59"/>
      <c r="ALM43" s="149"/>
      <c r="ALN43" s="59"/>
      <c r="ALO43" s="149"/>
      <c r="ALP43" s="59"/>
      <c r="ALQ43" s="149"/>
      <c r="ALR43" s="59"/>
      <c r="ALS43" s="149"/>
      <c r="ALT43" s="59"/>
      <c r="ALU43" s="149"/>
      <c r="ALV43" s="59"/>
      <c r="ALW43" s="149"/>
      <c r="ALX43" s="59"/>
      <c r="ALY43" s="149"/>
      <c r="ALZ43" s="59"/>
      <c r="AMA43" s="149"/>
      <c r="AMB43" s="59"/>
      <c r="AMC43" s="149"/>
      <c r="AMD43" s="59"/>
      <c r="AME43" s="149"/>
      <c r="AMF43" s="59"/>
      <c r="AMG43" s="149"/>
      <c r="AMH43" s="59"/>
      <c r="AMI43" s="149"/>
      <c r="AMJ43" s="59"/>
      <c r="AMK43" s="149"/>
      <c r="AML43" s="59"/>
      <c r="AMM43" s="149"/>
      <c r="AMN43" s="59"/>
      <c r="AMO43" s="149"/>
      <c r="AMP43" s="59"/>
      <c r="AMQ43" s="149"/>
      <c r="AMR43" s="59"/>
      <c r="AMS43" s="149"/>
      <c r="AMT43" s="59"/>
      <c r="AMU43" s="149"/>
      <c r="AMV43" s="59"/>
      <c r="AMW43" s="149"/>
      <c r="AMX43" s="59"/>
      <c r="AMY43" s="149"/>
      <c r="AMZ43" s="59"/>
      <c r="ANA43" s="149"/>
      <c r="ANB43" s="59"/>
      <c r="ANC43" s="149"/>
      <c r="AND43" s="59"/>
      <c r="ANE43" s="149"/>
      <c r="ANF43" s="59"/>
      <c r="ANG43" s="149"/>
      <c r="ANH43" s="59"/>
      <c r="ANI43" s="149"/>
      <c r="ANJ43" s="59"/>
      <c r="ANK43" s="149"/>
      <c r="ANL43" s="59"/>
      <c r="ANM43" s="149"/>
      <c r="ANN43" s="59"/>
      <c r="ANO43" s="149"/>
      <c r="ANP43" s="59"/>
      <c r="ANQ43" s="149"/>
      <c r="ANR43" s="59"/>
      <c r="ANS43" s="149"/>
      <c r="ANT43" s="59"/>
      <c r="ANU43" s="149"/>
      <c r="ANV43" s="59"/>
      <c r="ANW43" s="149"/>
      <c r="ANX43" s="59"/>
      <c r="ANY43" s="149"/>
      <c r="ANZ43" s="59"/>
      <c r="AOA43" s="149"/>
      <c r="AOB43" s="59"/>
      <c r="AOC43" s="149"/>
      <c r="AOD43" s="59"/>
      <c r="AOE43" s="149"/>
      <c r="AOF43" s="59"/>
      <c r="AOG43" s="149"/>
      <c r="AOH43" s="59"/>
      <c r="AOI43" s="149"/>
      <c r="AOJ43" s="59"/>
      <c r="AOK43" s="149"/>
      <c r="AOL43" s="59"/>
      <c r="AOM43" s="149"/>
      <c r="AON43" s="59"/>
      <c r="AOO43" s="149"/>
      <c r="AOP43" s="59"/>
      <c r="AOQ43" s="149"/>
      <c r="AOR43" s="59"/>
      <c r="AOS43" s="149"/>
      <c r="AOT43" s="59"/>
      <c r="AOU43" s="149"/>
      <c r="AOV43" s="59"/>
      <c r="AOW43" s="149"/>
      <c r="AOX43" s="59"/>
      <c r="AOY43" s="149"/>
      <c r="AOZ43" s="59"/>
      <c r="APA43" s="149"/>
      <c r="APB43" s="59"/>
      <c r="APC43" s="149"/>
      <c r="APD43" s="59"/>
      <c r="APE43" s="149"/>
      <c r="APF43" s="59"/>
      <c r="APG43" s="149"/>
      <c r="APH43" s="59"/>
      <c r="API43" s="149"/>
      <c r="APJ43" s="59"/>
      <c r="APK43" s="149"/>
      <c r="APL43" s="59"/>
      <c r="APM43" s="149"/>
      <c r="APN43" s="59"/>
      <c r="APO43" s="149"/>
      <c r="APP43" s="59"/>
      <c r="APQ43" s="149"/>
      <c r="APR43" s="59"/>
      <c r="APS43" s="149"/>
      <c r="APT43" s="59"/>
      <c r="APU43" s="149"/>
      <c r="APV43" s="59"/>
      <c r="APW43" s="149"/>
      <c r="APX43" s="59"/>
      <c r="APY43" s="149"/>
      <c r="APZ43" s="59"/>
      <c r="AQA43" s="149"/>
      <c r="AQB43" s="59"/>
      <c r="AQC43" s="149"/>
      <c r="AQD43" s="59"/>
      <c r="AQE43" s="149"/>
      <c r="AQF43" s="59"/>
      <c r="AQG43" s="149"/>
      <c r="AQH43" s="59"/>
      <c r="AQI43" s="149"/>
      <c r="AQJ43" s="59"/>
      <c r="AQK43" s="149"/>
      <c r="AQL43" s="59"/>
      <c r="AQM43" s="149"/>
      <c r="AQN43" s="59"/>
      <c r="AQO43" s="149"/>
      <c r="AQP43" s="59"/>
      <c r="AQQ43" s="149"/>
      <c r="AQR43" s="59"/>
      <c r="AQS43" s="149"/>
      <c r="AQT43" s="59"/>
      <c r="AQU43" s="149"/>
      <c r="AQV43" s="59"/>
      <c r="AQW43" s="149"/>
      <c r="AQX43" s="59"/>
      <c r="AQY43" s="149"/>
      <c r="AQZ43" s="59"/>
      <c r="ARA43" s="149"/>
      <c r="ARB43" s="59"/>
      <c r="ARC43" s="149"/>
      <c r="ARD43" s="59"/>
      <c r="ARE43" s="149"/>
      <c r="ARF43" s="59"/>
      <c r="ARG43" s="149"/>
      <c r="ARH43" s="59"/>
      <c r="ARI43" s="149"/>
      <c r="ARJ43" s="59"/>
      <c r="ARK43" s="149"/>
      <c r="ARL43" s="59"/>
      <c r="ARM43" s="149"/>
      <c r="ARN43" s="59"/>
      <c r="ARO43" s="149"/>
      <c r="ARP43" s="59"/>
      <c r="ARQ43" s="149"/>
      <c r="ARR43" s="59"/>
      <c r="ARS43" s="149"/>
      <c r="ART43" s="59"/>
      <c r="ARU43" s="149"/>
      <c r="ARV43" s="59"/>
      <c r="ARW43" s="149"/>
      <c r="ARX43" s="59"/>
      <c r="ARY43" s="149"/>
      <c r="ARZ43" s="59"/>
      <c r="ASA43" s="149"/>
      <c r="ASB43" s="59"/>
      <c r="ASC43" s="149"/>
      <c r="ASD43" s="59"/>
      <c r="ASE43" s="149"/>
      <c r="ASF43" s="59"/>
      <c r="ASG43" s="149"/>
      <c r="ASH43" s="59"/>
      <c r="ASI43" s="149"/>
      <c r="ASJ43" s="59"/>
      <c r="ASK43" s="149"/>
      <c r="ASL43" s="59"/>
      <c r="ASM43" s="149"/>
      <c r="ASN43" s="59"/>
      <c r="ASO43" s="149"/>
      <c r="ASP43" s="59"/>
      <c r="ASQ43" s="149"/>
      <c r="ASR43" s="59"/>
      <c r="ASS43" s="149"/>
      <c r="AST43" s="59"/>
      <c r="ASU43" s="149"/>
      <c r="ASV43" s="59"/>
      <c r="ASW43" s="149"/>
      <c r="ASX43" s="59"/>
      <c r="ASY43" s="149"/>
      <c r="ASZ43" s="59"/>
      <c r="ATA43" s="149"/>
      <c r="ATB43" s="59"/>
      <c r="ATC43" s="149"/>
      <c r="ATD43" s="59"/>
      <c r="ATE43" s="149"/>
      <c r="ATF43" s="59"/>
      <c r="ATG43" s="149"/>
      <c r="ATH43" s="59"/>
      <c r="ATI43" s="149"/>
      <c r="ATJ43" s="59"/>
      <c r="ATK43" s="149"/>
      <c r="ATL43" s="59"/>
      <c r="ATM43" s="149"/>
      <c r="ATN43" s="59"/>
      <c r="ATO43" s="149"/>
      <c r="ATP43" s="59"/>
      <c r="ATQ43" s="149"/>
      <c r="ATR43" s="59"/>
      <c r="ATS43" s="149"/>
      <c r="ATT43" s="59"/>
      <c r="ATU43" s="149"/>
      <c r="ATV43" s="59"/>
      <c r="ATW43" s="149"/>
      <c r="ATX43" s="59"/>
      <c r="ATY43" s="149"/>
      <c r="ATZ43" s="59"/>
      <c r="AUA43" s="149"/>
      <c r="AUB43" s="59"/>
      <c r="AUC43" s="149"/>
      <c r="AUD43" s="59"/>
      <c r="AUE43" s="149"/>
      <c r="AUF43" s="59"/>
      <c r="AUG43" s="149"/>
      <c r="AUH43" s="59"/>
      <c r="AUI43" s="149"/>
      <c r="AUJ43" s="59"/>
      <c r="AUK43" s="149"/>
      <c r="AUL43" s="59"/>
      <c r="AUM43" s="149"/>
      <c r="AUN43" s="59"/>
      <c r="AUO43" s="149"/>
      <c r="AUP43" s="59"/>
      <c r="AUQ43" s="149"/>
      <c r="AUR43" s="59"/>
      <c r="AUS43" s="149"/>
      <c r="AUT43" s="59"/>
      <c r="AUU43" s="149"/>
      <c r="AUV43" s="59"/>
      <c r="AUW43" s="149"/>
      <c r="AUX43" s="59"/>
      <c r="AUY43" s="149"/>
      <c r="AUZ43" s="59"/>
      <c r="AVA43" s="149"/>
      <c r="AVB43" s="59"/>
      <c r="AVC43" s="149"/>
      <c r="AVD43" s="59"/>
      <c r="AVE43" s="149"/>
      <c r="AVF43" s="59"/>
      <c r="AVG43" s="149"/>
      <c r="AVH43" s="59"/>
      <c r="AVI43" s="149"/>
      <c r="AVJ43" s="59"/>
      <c r="AVK43" s="149"/>
      <c r="AVL43" s="59"/>
      <c r="AVM43" s="149"/>
      <c r="AVN43" s="59"/>
      <c r="AVO43" s="149"/>
      <c r="AVP43" s="59"/>
      <c r="AVQ43" s="149"/>
      <c r="AVR43" s="59"/>
      <c r="AVS43" s="149"/>
      <c r="AVT43" s="59"/>
      <c r="AVU43" s="149"/>
      <c r="AVV43" s="59"/>
      <c r="AVW43" s="149"/>
      <c r="AVX43" s="59"/>
      <c r="AVY43" s="149"/>
      <c r="AVZ43" s="59"/>
      <c r="AWA43" s="149"/>
      <c r="AWB43" s="59"/>
      <c r="AWC43" s="149"/>
      <c r="AWD43" s="59"/>
      <c r="AWE43" s="149"/>
      <c r="AWF43" s="59"/>
      <c r="AWG43" s="149"/>
      <c r="AWH43" s="59"/>
      <c r="AWI43" s="149"/>
      <c r="AWJ43" s="59"/>
      <c r="AWK43" s="149"/>
      <c r="AWL43" s="59"/>
      <c r="AWM43" s="149"/>
      <c r="AWN43" s="59"/>
      <c r="AWO43" s="149"/>
      <c r="AWP43" s="59"/>
      <c r="AWQ43" s="149"/>
      <c r="AWR43" s="59"/>
      <c r="AWS43" s="149"/>
      <c r="AWT43" s="59"/>
      <c r="AWU43" s="149"/>
      <c r="AWV43" s="59"/>
      <c r="AWW43" s="149"/>
      <c r="AWX43" s="59"/>
      <c r="AWY43" s="149"/>
      <c r="AWZ43" s="59"/>
      <c r="AXA43" s="149"/>
      <c r="AXB43" s="59"/>
      <c r="AXC43" s="149"/>
      <c r="AXD43" s="59"/>
      <c r="AXE43" s="149"/>
      <c r="AXF43" s="59"/>
      <c r="AXG43" s="149"/>
      <c r="AXH43" s="59"/>
      <c r="AXI43" s="149"/>
      <c r="AXJ43" s="59"/>
      <c r="AXK43" s="149"/>
      <c r="AXL43" s="59"/>
      <c r="AXM43" s="149"/>
      <c r="AXN43" s="59"/>
      <c r="AXO43" s="149"/>
      <c r="AXP43" s="59"/>
      <c r="AXQ43" s="149"/>
      <c r="AXR43" s="59"/>
      <c r="AXS43" s="149"/>
      <c r="AXT43" s="59"/>
      <c r="AXU43" s="149"/>
      <c r="AXV43" s="59"/>
      <c r="AXW43" s="149"/>
      <c r="AXX43" s="59"/>
      <c r="AXY43" s="149"/>
      <c r="AXZ43" s="59"/>
      <c r="AYA43" s="149"/>
      <c r="AYB43" s="59"/>
      <c r="AYC43" s="149"/>
      <c r="AYD43" s="59"/>
      <c r="AYE43" s="149"/>
      <c r="AYF43" s="59"/>
      <c r="AYG43" s="149"/>
      <c r="AYH43" s="59"/>
      <c r="AYI43" s="149"/>
      <c r="AYJ43" s="59"/>
      <c r="AYK43" s="149"/>
      <c r="AYL43" s="59"/>
      <c r="AYM43" s="149"/>
      <c r="AYN43" s="59"/>
      <c r="AYO43" s="149"/>
      <c r="AYP43" s="59"/>
      <c r="AYQ43" s="149"/>
      <c r="AYR43" s="59"/>
      <c r="AYS43" s="149"/>
      <c r="AYT43" s="59"/>
      <c r="AYU43" s="149"/>
      <c r="AYV43" s="59"/>
      <c r="AYW43" s="149"/>
      <c r="AYX43" s="59"/>
      <c r="AYY43" s="149"/>
      <c r="AYZ43" s="59"/>
      <c r="AZA43" s="149"/>
      <c r="AZB43" s="59"/>
      <c r="AZC43" s="149"/>
      <c r="AZD43" s="59"/>
      <c r="AZE43" s="149"/>
      <c r="AZF43" s="59"/>
      <c r="AZG43" s="149"/>
      <c r="AZH43" s="59"/>
      <c r="AZI43" s="149"/>
      <c r="AZJ43" s="59"/>
      <c r="AZK43" s="149"/>
      <c r="AZL43" s="59"/>
      <c r="AZM43" s="149"/>
      <c r="AZN43" s="59"/>
      <c r="AZO43" s="149"/>
      <c r="AZP43" s="59"/>
      <c r="AZQ43" s="149"/>
      <c r="AZR43" s="59"/>
      <c r="AZS43" s="149"/>
      <c r="AZT43" s="59"/>
      <c r="AZU43" s="149"/>
      <c r="AZV43" s="59"/>
      <c r="AZW43" s="149"/>
      <c r="AZX43" s="59"/>
      <c r="AZY43" s="149"/>
      <c r="AZZ43" s="59"/>
      <c r="BAA43" s="149"/>
      <c r="BAB43" s="59"/>
      <c r="BAC43" s="149"/>
      <c r="BAD43" s="59"/>
      <c r="BAE43" s="149"/>
      <c r="BAF43" s="59"/>
      <c r="BAG43" s="149"/>
      <c r="BAH43" s="59"/>
      <c r="BAI43" s="149"/>
      <c r="BAJ43" s="59"/>
      <c r="BAK43" s="149"/>
      <c r="BAL43" s="59"/>
      <c r="BAM43" s="149"/>
      <c r="BAN43" s="59"/>
      <c r="BAO43" s="149"/>
      <c r="BAP43" s="59"/>
      <c r="BAQ43" s="149"/>
      <c r="BAR43" s="59"/>
      <c r="BAS43" s="149"/>
      <c r="BAT43" s="59"/>
      <c r="BAU43" s="149"/>
      <c r="BAV43" s="59"/>
      <c r="BAW43" s="149"/>
      <c r="BAX43" s="59"/>
      <c r="BAY43" s="149"/>
      <c r="BAZ43" s="59"/>
      <c r="BBA43" s="149"/>
      <c r="BBB43" s="59"/>
      <c r="BBC43" s="149"/>
      <c r="BBD43" s="59"/>
      <c r="BBE43" s="149"/>
      <c r="BBF43" s="59"/>
      <c r="BBG43" s="149"/>
      <c r="BBH43" s="59"/>
      <c r="BBI43" s="149"/>
      <c r="BBJ43" s="59"/>
      <c r="BBK43" s="149"/>
      <c r="BBL43" s="59"/>
      <c r="BBM43" s="149"/>
      <c r="BBN43" s="59"/>
      <c r="BBO43" s="149"/>
      <c r="BBP43" s="59"/>
      <c r="BBQ43" s="149"/>
      <c r="BBR43" s="59"/>
      <c r="BBS43" s="149"/>
      <c r="BBT43" s="59"/>
      <c r="BBU43" s="149"/>
      <c r="BBV43" s="59"/>
      <c r="BBW43" s="149"/>
      <c r="BBX43" s="59"/>
      <c r="BBY43" s="149"/>
      <c r="BBZ43" s="59"/>
      <c r="BCA43" s="149"/>
      <c r="BCB43" s="59"/>
      <c r="BCC43" s="149"/>
      <c r="BCD43" s="59"/>
      <c r="BCE43" s="149"/>
      <c r="BCF43" s="59"/>
      <c r="BCG43" s="149"/>
      <c r="BCH43" s="59"/>
      <c r="BCI43" s="149"/>
      <c r="BCJ43" s="59"/>
      <c r="BCK43" s="149"/>
      <c r="BCL43" s="59"/>
      <c r="BCM43" s="149"/>
      <c r="BCN43" s="59"/>
      <c r="BCO43" s="149"/>
      <c r="BCP43" s="59"/>
      <c r="BCQ43" s="149"/>
      <c r="BCR43" s="59"/>
      <c r="BCS43" s="149"/>
      <c r="BCT43" s="59"/>
      <c r="BCU43" s="149"/>
      <c r="BCV43" s="59"/>
      <c r="BCW43" s="149"/>
      <c r="BCX43" s="59"/>
      <c r="BCY43" s="149"/>
      <c r="BCZ43" s="59"/>
      <c r="BDA43" s="149"/>
      <c r="BDB43" s="59"/>
      <c r="BDC43" s="149"/>
      <c r="BDD43" s="59"/>
      <c r="BDE43" s="149"/>
      <c r="BDF43" s="59"/>
      <c r="BDG43" s="149"/>
      <c r="BDH43" s="59"/>
      <c r="BDI43" s="149"/>
      <c r="BDJ43" s="59"/>
      <c r="BDK43" s="149"/>
      <c r="BDL43" s="59"/>
      <c r="BDM43" s="149"/>
      <c r="BDN43" s="59"/>
      <c r="BDO43" s="149"/>
      <c r="BDP43" s="59"/>
      <c r="BDQ43" s="149"/>
      <c r="BDR43" s="59"/>
      <c r="BDS43" s="149"/>
      <c r="BDT43" s="59"/>
      <c r="BDU43" s="149"/>
      <c r="BDV43" s="59"/>
      <c r="BDW43" s="149"/>
      <c r="BDX43" s="59"/>
      <c r="BDY43" s="149"/>
      <c r="BDZ43" s="59"/>
      <c r="BEA43" s="149"/>
      <c r="BEB43" s="59"/>
      <c r="BEC43" s="149"/>
      <c r="BED43" s="59"/>
      <c r="BEE43" s="149"/>
      <c r="BEF43" s="59"/>
      <c r="BEG43" s="149"/>
      <c r="BEH43" s="59"/>
      <c r="BEI43" s="149"/>
      <c r="BEJ43" s="59"/>
      <c r="BEK43" s="149"/>
      <c r="BEL43" s="59"/>
      <c r="BEM43" s="149"/>
      <c r="BEN43" s="59"/>
      <c r="BEO43" s="149"/>
      <c r="BEP43" s="59"/>
      <c r="BEQ43" s="149"/>
      <c r="BER43" s="59"/>
      <c r="BES43" s="149"/>
      <c r="BET43" s="59"/>
      <c r="BEU43" s="149"/>
      <c r="BEV43" s="59"/>
      <c r="BEW43" s="149"/>
      <c r="BEX43" s="59"/>
      <c r="BEY43" s="149"/>
      <c r="BEZ43" s="59"/>
      <c r="BFA43" s="149"/>
      <c r="BFB43" s="59"/>
      <c r="BFC43" s="149"/>
      <c r="BFD43" s="59"/>
      <c r="BFE43" s="149"/>
      <c r="BFF43" s="59"/>
      <c r="BFG43" s="149"/>
      <c r="BFH43" s="59"/>
      <c r="BFI43" s="149"/>
      <c r="BFJ43" s="59"/>
      <c r="BFK43" s="149"/>
      <c r="BFL43" s="59"/>
      <c r="BFM43" s="149"/>
      <c r="BFN43" s="59"/>
      <c r="BFO43" s="149"/>
      <c r="BFP43" s="59"/>
      <c r="BFQ43" s="149"/>
      <c r="BFR43" s="59"/>
      <c r="BFS43" s="149"/>
      <c r="BFT43" s="59"/>
      <c r="BFU43" s="149"/>
      <c r="BFV43" s="59"/>
      <c r="BFW43" s="149"/>
      <c r="BFX43" s="59"/>
      <c r="BFY43" s="149"/>
      <c r="BFZ43" s="59"/>
      <c r="BGA43" s="149"/>
      <c r="BGB43" s="59"/>
      <c r="BGC43" s="149"/>
      <c r="BGD43" s="59"/>
      <c r="BGE43" s="149"/>
      <c r="BGF43" s="59"/>
      <c r="BGG43" s="149"/>
      <c r="BGH43" s="59"/>
      <c r="BGI43" s="149"/>
      <c r="BGJ43" s="59"/>
      <c r="BGK43" s="149"/>
      <c r="BGL43" s="59"/>
      <c r="BGM43" s="149"/>
      <c r="BGN43" s="59"/>
      <c r="BGO43" s="149"/>
      <c r="BGP43" s="59"/>
      <c r="BGQ43" s="149"/>
      <c r="BGR43" s="59"/>
      <c r="BGS43" s="149"/>
      <c r="BGT43" s="59"/>
      <c r="BGU43" s="149"/>
      <c r="BGV43" s="59"/>
      <c r="BGW43" s="149"/>
      <c r="BGX43" s="59"/>
      <c r="BGY43" s="149"/>
      <c r="BGZ43" s="59"/>
      <c r="BHA43" s="149"/>
      <c r="BHB43" s="59"/>
      <c r="BHC43" s="149"/>
      <c r="BHD43" s="59"/>
      <c r="BHE43" s="149"/>
      <c r="BHF43" s="59"/>
      <c r="BHG43" s="149"/>
      <c r="BHH43" s="59"/>
      <c r="BHI43" s="149"/>
      <c r="BHJ43" s="59"/>
      <c r="BHK43" s="149"/>
      <c r="BHL43" s="59"/>
      <c r="BHM43" s="149"/>
      <c r="BHN43" s="59"/>
      <c r="BHO43" s="149"/>
      <c r="BHP43" s="59"/>
      <c r="BHQ43" s="149"/>
      <c r="BHR43" s="59"/>
      <c r="BHS43" s="149"/>
      <c r="BHT43" s="59"/>
      <c r="BHU43" s="149"/>
      <c r="BHV43" s="59"/>
      <c r="BHW43" s="149"/>
      <c r="BHX43" s="59"/>
      <c r="BHY43" s="149"/>
      <c r="BHZ43" s="59"/>
      <c r="BIA43" s="149"/>
      <c r="BIB43" s="59"/>
      <c r="BIC43" s="149"/>
      <c r="BID43" s="59"/>
      <c r="BIE43" s="149"/>
      <c r="BIF43" s="59"/>
      <c r="BIG43" s="149"/>
      <c r="BIH43" s="59"/>
      <c r="BII43" s="149"/>
      <c r="BIJ43" s="59"/>
      <c r="BIK43" s="149"/>
      <c r="BIL43" s="59"/>
      <c r="BIM43" s="149"/>
      <c r="BIN43" s="59"/>
      <c r="BIO43" s="149"/>
      <c r="BIP43" s="59"/>
      <c r="BIQ43" s="149"/>
      <c r="BIR43" s="59"/>
      <c r="BIS43" s="149"/>
      <c r="BIT43" s="59"/>
      <c r="BIU43" s="149"/>
      <c r="BIV43" s="59"/>
      <c r="BIW43" s="149"/>
      <c r="BIX43" s="59"/>
      <c r="BIY43" s="149"/>
      <c r="BIZ43" s="59"/>
      <c r="BJA43" s="149"/>
      <c r="BJB43" s="59"/>
      <c r="BJC43" s="149"/>
      <c r="BJD43" s="59"/>
      <c r="BJE43" s="149"/>
      <c r="BJF43" s="59"/>
      <c r="BJG43" s="149"/>
      <c r="BJH43" s="59"/>
      <c r="BJI43" s="149"/>
      <c r="BJJ43" s="59"/>
      <c r="BJK43" s="149"/>
      <c r="BJL43" s="59"/>
      <c r="BJM43" s="149"/>
      <c r="BJN43" s="59"/>
      <c r="BJO43" s="149"/>
      <c r="BJP43" s="59"/>
      <c r="BJQ43" s="149"/>
      <c r="BJR43" s="59"/>
      <c r="BJS43" s="149"/>
      <c r="BJT43" s="59"/>
      <c r="BJU43" s="149"/>
      <c r="BJV43" s="59"/>
      <c r="BJW43" s="149"/>
      <c r="BJX43" s="59"/>
      <c r="BJY43" s="149"/>
      <c r="BJZ43" s="59"/>
      <c r="BKA43" s="149"/>
      <c r="BKB43" s="59"/>
      <c r="BKC43" s="149"/>
      <c r="BKD43" s="59"/>
      <c r="BKE43" s="149"/>
      <c r="BKF43" s="59"/>
      <c r="BKG43" s="149"/>
      <c r="BKH43" s="59"/>
      <c r="BKI43" s="149"/>
      <c r="BKJ43" s="59"/>
      <c r="BKK43" s="149"/>
      <c r="BKL43" s="59"/>
      <c r="BKM43" s="149"/>
      <c r="BKN43" s="59"/>
      <c r="BKO43" s="149"/>
      <c r="BKP43" s="59"/>
      <c r="BKQ43" s="149"/>
      <c r="BKR43" s="59"/>
      <c r="BKS43" s="149"/>
      <c r="BKT43" s="59"/>
      <c r="BKU43" s="149"/>
      <c r="BKV43" s="59"/>
      <c r="BKW43" s="149"/>
      <c r="BKX43" s="59"/>
      <c r="BKY43" s="149"/>
      <c r="BKZ43" s="59"/>
      <c r="BLA43" s="149"/>
      <c r="BLB43" s="59"/>
      <c r="BLC43" s="149"/>
      <c r="BLD43" s="59"/>
      <c r="BLE43" s="149"/>
      <c r="BLF43" s="59"/>
      <c r="BLG43" s="149"/>
      <c r="BLH43" s="59"/>
      <c r="BLI43" s="149"/>
      <c r="BLJ43" s="59"/>
      <c r="BLK43" s="149"/>
      <c r="BLL43" s="59"/>
      <c r="BLM43" s="149"/>
      <c r="BLN43" s="59"/>
      <c r="BLO43" s="149"/>
      <c r="BLP43" s="59"/>
      <c r="BLQ43" s="149"/>
      <c r="BLR43" s="59"/>
      <c r="BLS43" s="149"/>
      <c r="BLT43" s="59"/>
      <c r="BLU43" s="149"/>
      <c r="BLV43" s="59"/>
      <c r="BLW43" s="149"/>
      <c r="BLX43" s="59"/>
      <c r="BLY43" s="149"/>
      <c r="BLZ43" s="59"/>
      <c r="BMA43" s="149"/>
      <c r="BMB43" s="59"/>
      <c r="BMC43" s="149"/>
      <c r="BMD43" s="59"/>
      <c r="BME43" s="149"/>
      <c r="BMF43" s="59"/>
      <c r="BMG43" s="149"/>
      <c r="BMH43" s="59"/>
      <c r="BMI43" s="149"/>
      <c r="BMJ43" s="59"/>
      <c r="BMK43" s="149"/>
      <c r="BML43" s="59"/>
      <c r="BMM43" s="149"/>
      <c r="BMN43" s="59"/>
      <c r="BMO43" s="149"/>
      <c r="BMP43" s="59"/>
      <c r="BMQ43" s="149"/>
      <c r="BMR43" s="59"/>
      <c r="BMS43" s="149"/>
      <c r="BMT43" s="59"/>
      <c r="BMU43" s="149"/>
      <c r="BMV43" s="59"/>
      <c r="BMW43" s="149"/>
      <c r="BMX43" s="59"/>
      <c r="BMY43" s="149"/>
      <c r="BMZ43" s="59"/>
      <c r="BNA43" s="149"/>
      <c r="BNB43" s="59"/>
      <c r="BNC43" s="149"/>
      <c r="BND43" s="59"/>
      <c r="BNE43" s="149"/>
      <c r="BNF43" s="59"/>
      <c r="BNG43" s="149"/>
      <c r="BNH43" s="59"/>
      <c r="BNI43" s="149"/>
      <c r="BNJ43" s="59"/>
      <c r="BNK43" s="149"/>
      <c r="BNL43" s="59"/>
      <c r="BNM43" s="149"/>
      <c r="BNN43" s="59"/>
      <c r="BNO43" s="149"/>
      <c r="BNP43" s="59"/>
      <c r="BNQ43" s="149"/>
      <c r="BNR43" s="59"/>
      <c r="BNS43" s="149"/>
      <c r="BNT43" s="59"/>
      <c r="BNU43" s="149"/>
      <c r="BNV43" s="59"/>
      <c r="BNW43" s="149"/>
      <c r="BNX43" s="59"/>
      <c r="BNY43" s="149"/>
      <c r="BNZ43" s="59"/>
      <c r="BOA43" s="149"/>
      <c r="BOB43" s="59"/>
      <c r="BOC43" s="149"/>
      <c r="BOD43" s="59"/>
      <c r="BOE43" s="149"/>
      <c r="BOF43" s="59"/>
      <c r="BOG43" s="149"/>
      <c r="BOH43" s="59"/>
      <c r="BOI43" s="149"/>
      <c r="BOJ43" s="59"/>
      <c r="BOK43" s="149"/>
      <c r="BOL43" s="59"/>
      <c r="BOM43" s="149"/>
      <c r="BON43" s="59"/>
      <c r="BOO43" s="149"/>
      <c r="BOP43" s="59"/>
      <c r="BOQ43" s="149"/>
      <c r="BOR43" s="59"/>
      <c r="BOS43" s="149"/>
      <c r="BOT43" s="59"/>
      <c r="BOU43" s="149"/>
      <c r="BOV43" s="59"/>
      <c r="BOW43" s="149"/>
      <c r="BOX43" s="59"/>
      <c r="BOY43" s="149"/>
      <c r="BOZ43" s="59"/>
      <c r="BPA43" s="149"/>
      <c r="BPB43" s="59"/>
      <c r="BPC43" s="149"/>
      <c r="BPD43" s="59"/>
      <c r="BPE43" s="149"/>
      <c r="BPF43" s="59"/>
      <c r="BPG43" s="149"/>
      <c r="BPH43" s="59"/>
      <c r="BPI43" s="149"/>
      <c r="BPJ43" s="59"/>
      <c r="BPK43" s="149"/>
      <c r="BPL43" s="59"/>
      <c r="BPM43" s="149"/>
      <c r="BPN43" s="59"/>
      <c r="BPO43" s="149"/>
      <c r="BPP43" s="59"/>
      <c r="BPQ43" s="149"/>
      <c r="BPR43" s="59"/>
      <c r="BPS43" s="149"/>
      <c r="BPT43" s="59"/>
      <c r="BPU43" s="149"/>
      <c r="BPV43" s="59"/>
      <c r="BPW43" s="149"/>
      <c r="BPX43" s="59"/>
      <c r="BPY43" s="149"/>
      <c r="BPZ43" s="59"/>
      <c r="BQA43" s="149"/>
      <c r="BQB43" s="59"/>
      <c r="BQC43" s="149"/>
      <c r="BQD43" s="59"/>
      <c r="BQE43" s="149"/>
      <c r="BQF43" s="59"/>
      <c r="BQG43" s="149"/>
      <c r="BQH43" s="59"/>
      <c r="BQI43" s="149"/>
      <c r="BQJ43" s="59"/>
      <c r="BQK43" s="149"/>
      <c r="BQL43" s="59"/>
      <c r="BQM43" s="149"/>
      <c r="BQN43" s="59"/>
      <c r="BQO43" s="149"/>
      <c r="BQP43" s="59"/>
      <c r="BQQ43" s="149"/>
      <c r="BQR43" s="59"/>
      <c r="BQS43" s="149"/>
      <c r="BQT43" s="59"/>
      <c r="BQU43" s="149"/>
      <c r="BQV43" s="59"/>
      <c r="BQW43" s="149"/>
      <c r="BQX43" s="59"/>
      <c r="BQY43" s="149"/>
      <c r="BQZ43" s="59"/>
      <c r="BRA43" s="149"/>
      <c r="BRB43" s="59"/>
      <c r="BRC43" s="149"/>
      <c r="BRD43" s="59"/>
      <c r="BRE43" s="149"/>
      <c r="BRF43" s="59"/>
      <c r="BRG43" s="149"/>
      <c r="BRH43" s="59"/>
      <c r="BRI43" s="149"/>
      <c r="BRJ43" s="59"/>
      <c r="BRK43" s="149"/>
      <c r="BRL43" s="59"/>
      <c r="BRM43" s="149"/>
      <c r="BRN43" s="59"/>
      <c r="BRO43" s="149"/>
      <c r="BRP43" s="59"/>
      <c r="BRQ43" s="149"/>
      <c r="BRR43" s="59"/>
      <c r="BRS43" s="149"/>
      <c r="BRT43" s="59"/>
      <c r="BRU43" s="149"/>
      <c r="BRV43" s="59"/>
      <c r="BRW43" s="149"/>
      <c r="BRX43" s="59"/>
      <c r="BRY43" s="149"/>
      <c r="BRZ43" s="59"/>
      <c r="BSA43" s="149"/>
      <c r="BSB43" s="59"/>
      <c r="BSC43" s="149"/>
      <c r="BSD43" s="59"/>
      <c r="BSE43" s="149"/>
      <c r="BSF43" s="59"/>
      <c r="BSG43" s="149"/>
      <c r="BSH43" s="59"/>
      <c r="BSI43" s="149"/>
      <c r="BSJ43" s="59"/>
      <c r="BSK43" s="149"/>
      <c r="BSL43" s="59"/>
      <c r="BSM43" s="149"/>
      <c r="BSN43" s="59"/>
      <c r="BSO43" s="149"/>
      <c r="BSP43" s="59"/>
      <c r="BSQ43" s="149"/>
      <c r="BSR43" s="59"/>
      <c r="BSS43" s="149"/>
      <c r="BST43" s="59"/>
      <c r="BSU43" s="149"/>
      <c r="BSV43" s="59"/>
      <c r="BSW43" s="149"/>
      <c r="BSX43" s="59"/>
      <c r="BSY43" s="149"/>
      <c r="BSZ43" s="59"/>
      <c r="BTA43" s="149"/>
      <c r="BTB43" s="59"/>
      <c r="BTC43" s="149"/>
      <c r="BTD43" s="59"/>
      <c r="BTE43" s="149"/>
      <c r="BTF43" s="59"/>
      <c r="BTG43" s="149"/>
      <c r="BTH43" s="59"/>
      <c r="BTI43" s="149"/>
      <c r="BTJ43" s="59"/>
      <c r="BTK43" s="149"/>
      <c r="BTL43" s="59"/>
      <c r="BTM43" s="149"/>
      <c r="BTN43" s="59"/>
      <c r="BTO43" s="149"/>
      <c r="BTP43" s="59"/>
      <c r="BTQ43" s="149"/>
      <c r="BTR43" s="59"/>
      <c r="BTS43" s="149"/>
      <c r="BTT43" s="59"/>
      <c r="BTU43" s="149"/>
      <c r="BTV43" s="59"/>
      <c r="BTW43" s="149"/>
      <c r="BTX43" s="59"/>
      <c r="BTY43" s="149"/>
      <c r="BTZ43" s="59"/>
      <c r="BUA43" s="149"/>
      <c r="BUB43" s="59"/>
      <c r="BUC43" s="149"/>
      <c r="BUD43" s="59"/>
      <c r="BUE43" s="149"/>
      <c r="BUF43" s="59"/>
      <c r="BUG43" s="149"/>
      <c r="BUH43" s="59"/>
      <c r="BUI43" s="149"/>
      <c r="BUJ43" s="59"/>
      <c r="BUK43" s="149"/>
      <c r="BUL43" s="59"/>
      <c r="BUM43" s="149"/>
      <c r="BUN43" s="59"/>
      <c r="BUO43" s="149"/>
      <c r="BUP43" s="59"/>
      <c r="BUQ43" s="149"/>
      <c r="BUR43" s="59"/>
      <c r="BUS43" s="149"/>
      <c r="BUT43" s="59"/>
      <c r="BUU43" s="149"/>
      <c r="BUV43" s="59"/>
      <c r="BUW43" s="149"/>
      <c r="BUX43" s="59"/>
      <c r="BUY43" s="149"/>
      <c r="BUZ43" s="59"/>
      <c r="BVA43" s="149"/>
      <c r="BVB43" s="59"/>
      <c r="BVC43" s="149"/>
      <c r="BVD43" s="59"/>
      <c r="BVE43" s="149"/>
      <c r="BVF43" s="59"/>
      <c r="BVG43" s="149"/>
      <c r="BVH43" s="59"/>
      <c r="BVI43" s="149"/>
      <c r="BVJ43" s="59"/>
      <c r="BVK43" s="149"/>
      <c r="BVL43" s="59"/>
      <c r="BVM43" s="149"/>
      <c r="BVN43" s="59"/>
      <c r="BVO43" s="149"/>
      <c r="BVP43" s="59"/>
      <c r="BVQ43" s="149"/>
      <c r="BVR43" s="59"/>
      <c r="BVS43" s="149"/>
      <c r="BVT43" s="59"/>
      <c r="BVU43" s="149"/>
      <c r="BVV43" s="59"/>
      <c r="BVW43" s="149"/>
      <c r="BVX43" s="59"/>
      <c r="BVY43" s="149"/>
      <c r="BVZ43" s="59"/>
      <c r="BWA43" s="149"/>
      <c r="BWB43" s="59"/>
      <c r="BWC43" s="149"/>
      <c r="BWD43" s="59"/>
      <c r="BWE43" s="149"/>
      <c r="BWF43" s="59"/>
      <c r="BWG43" s="149"/>
      <c r="BWH43" s="59"/>
      <c r="BWI43" s="149"/>
      <c r="BWJ43" s="59"/>
      <c r="BWK43" s="149"/>
      <c r="BWL43" s="59"/>
      <c r="BWM43" s="149"/>
      <c r="BWN43" s="59"/>
      <c r="BWO43" s="149"/>
      <c r="BWP43" s="59"/>
      <c r="BWQ43" s="149"/>
      <c r="BWR43" s="59"/>
      <c r="BWS43" s="149"/>
      <c r="BWT43" s="59"/>
      <c r="BWU43" s="149"/>
      <c r="BWV43" s="59"/>
      <c r="BWW43" s="149"/>
      <c r="BWX43" s="59"/>
      <c r="BWY43" s="149"/>
      <c r="BWZ43" s="59"/>
      <c r="BXA43" s="149"/>
      <c r="BXB43" s="59"/>
      <c r="BXC43" s="149"/>
      <c r="BXD43" s="59"/>
      <c r="BXE43" s="149"/>
      <c r="BXF43" s="59"/>
      <c r="BXG43" s="149"/>
      <c r="BXH43" s="59"/>
      <c r="BXI43" s="149"/>
      <c r="BXJ43" s="59"/>
      <c r="BXK43" s="149"/>
      <c r="BXL43" s="59"/>
      <c r="BXM43" s="149"/>
      <c r="BXN43" s="59"/>
      <c r="BXO43" s="149"/>
      <c r="BXP43" s="59"/>
      <c r="BXQ43" s="149"/>
      <c r="BXR43" s="59"/>
      <c r="BXS43" s="149"/>
      <c r="BXT43" s="59"/>
      <c r="BXU43" s="149"/>
      <c r="BXV43" s="59"/>
      <c r="BXW43" s="149"/>
      <c r="BXX43" s="59"/>
      <c r="BXY43" s="149"/>
      <c r="BXZ43" s="59"/>
      <c r="BYA43" s="149"/>
      <c r="BYB43" s="59"/>
      <c r="BYC43" s="149"/>
      <c r="BYD43" s="59"/>
      <c r="BYE43" s="149"/>
      <c r="BYF43" s="59"/>
      <c r="BYG43" s="149"/>
      <c r="BYH43" s="59"/>
      <c r="BYI43" s="149"/>
      <c r="BYJ43" s="59"/>
      <c r="BYK43" s="149"/>
      <c r="BYL43" s="59"/>
      <c r="BYM43" s="149"/>
      <c r="BYN43" s="59"/>
      <c r="BYO43" s="149"/>
      <c r="BYP43" s="59"/>
      <c r="BYQ43" s="149"/>
      <c r="BYR43" s="59"/>
      <c r="BYS43" s="149"/>
      <c r="BYT43" s="59"/>
      <c r="BYU43" s="149"/>
      <c r="BYV43" s="59"/>
      <c r="BYW43" s="149"/>
      <c r="BYX43" s="59"/>
      <c r="BYY43" s="149"/>
      <c r="BYZ43" s="59"/>
      <c r="BZA43" s="149"/>
      <c r="BZB43" s="59"/>
      <c r="BZC43" s="149"/>
      <c r="BZD43" s="59"/>
      <c r="BZE43" s="149"/>
      <c r="BZF43" s="59"/>
      <c r="BZG43" s="149"/>
      <c r="BZH43" s="59"/>
      <c r="BZI43" s="149"/>
      <c r="BZJ43" s="59"/>
      <c r="BZK43" s="149"/>
      <c r="BZL43" s="59"/>
      <c r="BZM43" s="149"/>
      <c r="BZN43" s="59"/>
      <c r="BZO43" s="149"/>
      <c r="BZP43" s="59"/>
      <c r="BZQ43" s="149"/>
      <c r="BZR43" s="59"/>
      <c r="BZS43" s="149"/>
      <c r="BZT43" s="59"/>
      <c r="BZU43" s="149"/>
      <c r="BZV43" s="59"/>
      <c r="BZW43" s="149"/>
      <c r="BZX43" s="59"/>
      <c r="BZY43" s="149"/>
      <c r="BZZ43" s="59"/>
      <c r="CAA43" s="149"/>
      <c r="CAB43" s="59"/>
      <c r="CAC43" s="149"/>
      <c r="CAD43" s="59"/>
      <c r="CAE43" s="149"/>
      <c r="CAF43" s="59"/>
      <c r="CAG43" s="149"/>
      <c r="CAH43" s="59"/>
      <c r="CAI43" s="149"/>
      <c r="CAJ43" s="59"/>
      <c r="CAK43" s="149"/>
      <c r="CAL43" s="59"/>
      <c r="CAM43" s="149"/>
      <c r="CAN43" s="59"/>
      <c r="CAO43" s="149"/>
      <c r="CAP43" s="59"/>
      <c r="CAQ43" s="149"/>
      <c r="CAR43" s="59"/>
      <c r="CAS43" s="149"/>
      <c r="CAT43" s="59"/>
      <c r="CAU43" s="149"/>
      <c r="CAV43" s="59"/>
      <c r="CAW43" s="149"/>
      <c r="CAX43" s="59"/>
      <c r="CAY43" s="149"/>
      <c r="CAZ43" s="59"/>
      <c r="CBA43" s="149"/>
      <c r="CBB43" s="59"/>
      <c r="CBC43" s="149"/>
      <c r="CBD43" s="59"/>
      <c r="CBE43" s="149"/>
      <c r="CBF43" s="59"/>
      <c r="CBG43" s="149"/>
      <c r="CBH43" s="59"/>
      <c r="CBI43" s="149"/>
      <c r="CBJ43" s="59"/>
      <c r="CBK43" s="149"/>
      <c r="CBL43" s="59"/>
      <c r="CBM43" s="149"/>
      <c r="CBN43" s="59"/>
      <c r="CBO43" s="149"/>
      <c r="CBP43" s="59"/>
      <c r="CBQ43" s="149"/>
      <c r="CBR43" s="59"/>
      <c r="CBS43" s="149"/>
      <c r="CBT43" s="59"/>
      <c r="CBU43" s="149"/>
      <c r="CBV43" s="59"/>
      <c r="CBW43" s="149"/>
      <c r="CBX43" s="59"/>
      <c r="CBY43" s="149"/>
      <c r="CBZ43" s="59"/>
      <c r="CCA43" s="149"/>
      <c r="CCB43" s="59"/>
      <c r="CCC43" s="149"/>
      <c r="CCD43" s="59"/>
      <c r="CCE43" s="149"/>
      <c r="CCF43" s="59"/>
      <c r="CCG43" s="149"/>
      <c r="CCH43" s="59"/>
      <c r="CCI43" s="149"/>
      <c r="CCJ43" s="59"/>
      <c r="CCK43" s="149"/>
      <c r="CCL43" s="59"/>
      <c r="CCM43" s="149"/>
      <c r="CCN43" s="59"/>
      <c r="CCO43" s="149"/>
      <c r="CCP43" s="59"/>
      <c r="CCQ43" s="149"/>
      <c r="CCR43" s="59"/>
      <c r="CCS43" s="149"/>
      <c r="CCT43" s="59"/>
      <c r="CCU43" s="149"/>
      <c r="CCV43" s="59"/>
      <c r="CCW43" s="149"/>
      <c r="CCX43" s="59"/>
      <c r="CCY43" s="149"/>
      <c r="CCZ43" s="59"/>
      <c r="CDA43" s="149"/>
      <c r="CDB43" s="59"/>
      <c r="CDC43" s="149"/>
      <c r="CDD43" s="59"/>
      <c r="CDE43" s="149"/>
      <c r="CDF43" s="59"/>
      <c r="CDG43" s="149"/>
      <c r="CDH43" s="59"/>
      <c r="CDI43" s="149"/>
      <c r="CDJ43" s="59"/>
      <c r="CDK43" s="149"/>
      <c r="CDL43" s="59"/>
      <c r="CDM43" s="149"/>
      <c r="CDN43" s="59"/>
      <c r="CDO43" s="149"/>
      <c r="CDP43" s="59"/>
      <c r="CDQ43" s="149"/>
      <c r="CDR43" s="59"/>
      <c r="CDS43" s="149"/>
      <c r="CDT43" s="59"/>
      <c r="CDU43" s="149"/>
      <c r="CDV43" s="59"/>
      <c r="CDW43" s="149"/>
      <c r="CDX43" s="59"/>
      <c r="CDY43" s="149"/>
      <c r="CDZ43" s="59"/>
      <c r="CEA43" s="149"/>
      <c r="CEB43" s="59"/>
      <c r="CEC43" s="149"/>
      <c r="CED43" s="59"/>
      <c r="CEE43" s="149"/>
      <c r="CEF43" s="59"/>
      <c r="CEG43" s="149"/>
      <c r="CEH43" s="59"/>
      <c r="CEI43" s="149"/>
      <c r="CEJ43" s="59"/>
      <c r="CEK43" s="149"/>
      <c r="CEL43" s="59"/>
      <c r="CEM43" s="149"/>
      <c r="CEN43" s="59"/>
      <c r="CEO43" s="149"/>
      <c r="CEP43" s="59"/>
      <c r="CEQ43" s="149"/>
      <c r="CER43" s="59"/>
      <c r="CES43" s="149"/>
      <c r="CET43" s="59"/>
      <c r="CEU43" s="149"/>
      <c r="CEV43" s="59"/>
      <c r="CEW43" s="149"/>
      <c r="CEX43" s="59"/>
      <c r="CEY43" s="149"/>
      <c r="CEZ43" s="59"/>
      <c r="CFA43" s="149"/>
      <c r="CFB43" s="59"/>
      <c r="CFC43" s="149"/>
      <c r="CFD43" s="59"/>
      <c r="CFE43" s="149"/>
      <c r="CFF43" s="59"/>
      <c r="CFG43" s="149"/>
      <c r="CFH43" s="59"/>
      <c r="CFI43" s="149"/>
      <c r="CFJ43" s="59"/>
      <c r="CFK43" s="149"/>
      <c r="CFL43" s="59"/>
      <c r="CFM43" s="149"/>
      <c r="CFN43" s="59"/>
      <c r="CFO43" s="149"/>
      <c r="CFP43" s="59"/>
      <c r="CFQ43" s="149"/>
      <c r="CFR43" s="59"/>
      <c r="CFS43" s="149"/>
      <c r="CFT43" s="59"/>
      <c r="CFU43" s="149"/>
      <c r="CFV43" s="59"/>
      <c r="CFW43" s="149"/>
      <c r="CFX43" s="59"/>
      <c r="CFY43" s="149"/>
      <c r="CFZ43" s="59"/>
      <c r="CGA43" s="149"/>
      <c r="CGB43" s="59"/>
      <c r="CGC43" s="149"/>
      <c r="CGD43" s="59"/>
      <c r="CGE43" s="149"/>
      <c r="CGF43" s="59"/>
      <c r="CGG43" s="149"/>
      <c r="CGH43" s="59"/>
      <c r="CGI43" s="149"/>
      <c r="CGJ43" s="59"/>
      <c r="CGK43" s="149"/>
      <c r="CGL43" s="59"/>
      <c r="CGM43" s="149"/>
      <c r="CGN43" s="59"/>
      <c r="CGO43" s="149"/>
      <c r="CGP43" s="59"/>
      <c r="CGQ43" s="149"/>
      <c r="CGR43" s="59"/>
      <c r="CGS43" s="149"/>
      <c r="CGT43" s="59"/>
      <c r="CGU43" s="149"/>
      <c r="CGV43" s="59"/>
      <c r="CGW43" s="149"/>
      <c r="CGX43" s="59"/>
      <c r="CGY43" s="149"/>
      <c r="CGZ43" s="59"/>
      <c r="CHA43" s="149"/>
      <c r="CHB43" s="59"/>
      <c r="CHC43" s="149"/>
      <c r="CHD43" s="59"/>
      <c r="CHE43" s="149"/>
      <c r="CHF43" s="59"/>
      <c r="CHG43" s="149"/>
      <c r="CHH43" s="59"/>
      <c r="CHI43" s="149"/>
      <c r="CHJ43" s="59"/>
      <c r="CHK43" s="149"/>
      <c r="CHL43" s="59"/>
      <c r="CHM43" s="149"/>
      <c r="CHN43" s="59"/>
      <c r="CHO43" s="149"/>
      <c r="CHP43" s="59"/>
      <c r="CHQ43" s="149"/>
      <c r="CHR43" s="59"/>
      <c r="CHS43" s="149"/>
      <c r="CHT43" s="59"/>
      <c r="CHU43" s="149"/>
      <c r="CHV43" s="59"/>
      <c r="CHW43" s="149"/>
      <c r="CHX43" s="59"/>
      <c r="CHY43" s="149"/>
      <c r="CHZ43" s="59"/>
      <c r="CIA43" s="149"/>
      <c r="CIB43" s="59"/>
      <c r="CIC43" s="149"/>
      <c r="CID43" s="59"/>
      <c r="CIE43" s="149"/>
      <c r="CIF43" s="59"/>
      <c r="CIG43" s="149"/>
      <c r="CIH43" s="59"/>
      <c r="CII43" s="149"/>
      <c r="CIJ43" s="59"/>
      <c r="CIK43" s="149"/>
      <c r="CIL43" s="59"/>
      <c r="CIM43" s="149"/>
      <c r="CIN43" s="59"/>
      <c r="CIO43" s="149"/>
      <c r="CIP43" s="59"/>
      <c r="CIQ43" s="149"/>
      <c r="CIR43" s="59"/>
      <c r="CIS43" s="149"/>
      <c r="CIT43" s="59"/>
      <c r="CIU43" s="149"/>
      <c r="CIV43" s="59"/>
      <c r="CIW43" s="149"/>
      <c r="CIX43" s="59"/>
      <c r="CIY43" s="149"/>
      <c r="CIZ43" s="59"/>
      <c r="CJA43" s="149"/>
      <c r="CJB43" s="59"/>
      <c r="CJC43" s="149"/>
      <c r="CJD43" s="59"/>
      <c r="CJE43" s="149"/>
      <c r="CJF43" s="59"/>
      <c r="CJG43" s="149"/>
      <c r="CJH43" s="59"/>
      <c r="CJI43" s="149"/>
      <c r="CJJ43" s="59"/>
      <c r="CJK43" s="149"/>
      <c r="CJL43" s="59"/>
      <c r="CJM43" s="149"/>
      <c r="CJN43" s="59"/>
      <c r="CJO43" s="149"/>
      <c r="CJP43" s="59"/>
      <c r="CJQ43" s="149"/>
      <c r="CJR43" s="59"/>
      <c r="CJS43" s="149"/>
      <c r="CJT43" s="59"/>
      <c r="CJU43" s="149"/>
      <c r="CJV43" s="59"/>
      <c r="CJW43" s="149"/>
      <c r="CJX43" s="59"/>
      <c r="CJY43" s="149"/>
      <c r="CJZ43" s="59"/>
      <c r="CKA43" s="149"/>
      <c r="CKB43" s="59"/>
      <c r="CKC43" s="149"/>
      <c r="CKD43" s="59"/>
      <c r="CKE43" s="149"/>
      <c r="CKF43" s="59"/>
      <c r="CKG43" s="149"/>
      <c r="CKH43" s="59"/>
      <c r="CKI43" s="149"/>
      <c r="CKJ43" s="59"/>
      <c r="CKK43" s="149"/>
      <c r="CKL43" s="59"/>
      <c r="CKM43" s="149"/>
      <c r="CKN43" s="59"/>
      <c r="CKO43" s="149"/>
      <c r="CKP43" s="59"/>
      <c r="CKQ43" s="149"/>
      <c r="CKR43" s="59"/>
      <c r="CKS43" s="149"/>
      <c r="CKT43" s="59"/>
      <c r="CKU43" s="149"/>
      <c r="CKV43" s="59"/>
      <c r="CKW43" s="149"/>
      <c r="CKX43" s="59"/>
      <c r="CKY43" s="149"/>
      <c r="CKZ43" s="59"/>
      <c r="CLA43" s="149"/>
      <c r="CLB43" s="59"/>
      <c r="CLC43" s="149"/>
      <c r="CLD43" s="59"/>
      <c r="CLE43" s="149"/>
      <c r="CLF43" s="59"/>
      <c r="CLG43" s="149"/>
      <c r="CLH43" s="59"/>
      <c r="CLI43" s="149"/>
      <c r="CLJ43" s="59"/>
      <c r="CLK43" s="149"/>
      <c r="CLL43" s="59"/>
      <c r="CLM43" s="149"/>
      <c r="CLN43" s="59"/>
      <c r="CLO43" s="149"/>
      <c r="CLP43" s="59"/>
      <c r="CLQ43" s="149"/>
      <c r="CLR43" s="59"/>
      <c r="CLS43" s="149"/>
      <c r="CLT43" s="59"/>
      <c r="CLU43" s="149"/>
      <c r="CLV43" s="59"/>
      <c r="CLW43" s="149"/>
      <c r="CLX43" s="59"/>
      <c r="CLY43" s="149"/>
      <c r="CLZ43" s="59"/>
      <c r="CMA43" s="149"/>
      <c r="CMB43" s="59"/>
      <c r="CMC43" s="149"/>
      <c r="CMD43" s="59"/>
      <c r="CME43" s="149"/>
      <c r="CMF43" s="59"/>
      <c r="CMG43" s="149"/>
      <c r="CMH43" s="59"/>
      <c r="CMI43" s="149"/>
      <c r="CMJ43" s="59"/>
      <c r="CMK43" s="149"/>
      <c r="CML43" s="59"/>
      <c r="CMM43" s="149"/>
      <c r="CMN43" s="59"/>
      <c r="CMO43" s="149"/>
      <c r="CMP43" s="59"/>
      <c r="CMQ43" s="149"/>
      <c r="CMR43" s="59"/>
      <c r="CMS43" s="149"/>
      <c r="CMT43" s="59"/>
      <c r="CMU43" s="149"/>
      <c r="CMV43" s="59"/>
      <c r="CMW43" s="149"/>
      <c r="CMX43" s="59"/>
      <c r="CMY43" s="149"/>
      <c r="CMZ43" s="59"/>
      <c r="CNA43" s="149"/>
      <c r="CNB43" s="59"/>
      <c r="CNC43" s="149"/>
      <c r="CND43" s="59"/>
      <c r="CNE43" s="149"/>
      <c r="CNF43" s="59"/>
      <c r="CNG43" s="149"/>
      <c r="CNH43" s="59"/>
      <c r="CNI43" s="149"/>
      <c r="CNJ43" s="59"/>
      <c r="CNK43" s="149"/>
      <c r="CNL43" s="59"/>
      <c r="CNM43" s="149"/>
      <c r="CNN43" s="59"/>
      <c r="CNO43" s="149"/>
      <c r="CNP43" s="59"/>
      <c r="CNQ43" s="149"/>
      <c r="CNR43" s="59"/>
      <c r="CNS43" s="149"/>
      <c r="CNT43" s="59"/>
      <c r="CNU43" s="149"/>
      <c r="CNV43" s="59"/>
      <c r="CNW43" s="149"/>
      <c r="CNX43" s="59"/>
      <c r="CNY43" s="149"/>
      <c r="CNZ43" s="59"/>
      <c r="COA43" s="149"/>
      <c r="COB43" s="59"/>
      <c r="COC43" s="149"/>
      <c r="COD43" s="59"/>
      <c r="COE43" s="149"/>
      <c r="COF43" s="59"/>
      <c r="COG43" s="149"/>
      <c r="COH43" s="59"/>
      <c r="COI43" s="149"/>
      <c r="COJ43" s="59"/>
      <c r="COK43" s="149"/>
      <c r="COL43" s="59"/>
      <c r="COM43" s="149"/>
      <c r="CON43" s="59"/>
      <c r="COO43" s="149"/>
      <c r="COP43" s="59"/>
      <c r="COQ43" s="149"/>
      <c r="COR43" s="59"/>
      <c r="COS43" s="149"/>
      <c r="COT43" s="59"/>
      <c r="COU43" s="149"/>
      <c r="COV43" s="59"/>
      <c r="COW43" s="149"/>
      <c r="COX43" s="59"/>
      <c r="COY43" s="149"/>
      <c r="COZ43" s="59"/>
      <c r="CPA43" s="149"/>
      <c r="CPB43" s="59"/>
      <c r="CPC43" s="149"/>
      <c r="CPD43" s="59"/>
      <c r="CPE43" s="149"/>
      <c r="CPF43" s="59"/>
      <c r="CPG43" s="149"/>
      <c r="CPH43" s="59"/>
      <c r="CPI43" s="149"/>
      <c r="CPJ43" s="59"/>
      <c r="CPK43" s="149"/>
      <c r="CPL43" s="59"/>
      <c r="CPM43" s="149"/>
      <c r="CPN43" s="59"/>
      <c r="CPO43" s="149"/>
      <c r="CPP43" s="59"/>
      <c r="CPQ43" s="149"/>
      <c r="CPR43" s="59"/>
      <c r="CPS43" s="149"/>
      <c r="CPT43" s="59"/>
      <c r="CPU43" s="149"/>
      <c r="CPV43" s="59"/>
      <c r="CPW43" s="149"/>
      <c r="CPX43" s="59"/>
      <c r="CPY43" s="149"/>
      <c r="CPZ43" s="59"/>
      <c r="CQA43" s="149"/>
      <c r="CQB43" s="59"/>
      <c r="CQC43" s="149"/>
      <c r="CQD43" s="59"/>
      <c r="CQE43" s="149"/>
      <c r="CQF43" s="59"/>
      <c r="CQG43" s="149"/>
      <c r="CQH43" s="59"/>
      <c r="CQI43" s="149"/>
      <c r="CQJ43" s="59"/>
      <c r="CQK43" s="149"/>
      <c r="CQL43" s="59"/>
      <c r="CQM43" s="149"/>
      <c r="CQN43" s="59"/>
      <c r="CQO43" s="149"/>
      <c r="CQP43" s="59"/>
      <c r="CQQ43" s="149"/>
      <c r="CQR43" s="59"/>
      <c r="CQS43" s="149"/>
      <c r="CQT43" s="59"/>
      <c r="CQU43" s="149"/>
      <c r="CQV43" s="59"/>
      <c r="CQW43" s="149"/>
      <c r="CQX43" s="59"/>
      <c r="CQY43" s="149"/>
      <c r="CQZ43" s="59"/>
      <c r="CRA43" s="149"/>
      <c r="CRB43" s="59"/>
      <c r="CRC43" s="149"/>
      <c r="CRD43" s="59"/>
      <c r="CRE43" s="149"/>
      <c r="CRF43" s="59"/>
      <c r="CRG43" s="149"/>
      <c r="CRH43" s="59"/>
      <c r="CRI43" s="149"/>
      <c r="CRJ43" s="59"/>
      <c r="CRK43" s="149"/>
      <c r="CRL43" s="59"/>
      <c r="CRM43" s="149"/>
      <c r="CRN43" s="59"/>
      <c r="CRO43" s="149"/>
      <c r="CRP43" s="59"/>
      <c r="CRQ43" s="149"/>
      <c r="CRR43" s="59"/>
      <c r="CRS43" s="149"/>
      <c r="CRT43" s="59"/>
      <c r="CRU43" s="149"/>
      <c r="CRV43" s="59"/>
      <c r="CRW43" s="149"/>
      <c r="CRX43" s="59"/>
      <c r="CRY43" s="149"/>
      <c r="CRZ43" s="59"/>
      <c r="CSA43" s="149"/>
      <c r="CSB43" s="59"/>
      <c r="CSC43" s="149"/>
      <c r="CSD43" s="59"/>
      <c r="CSE43" s="149"/>
      <c r="CSF43" s="59"/>
      <c r="CSG43" s="149"/>
      <c r="CSH43" s="59"/>
      <c r="CSI43" s="149"/>
      <c r="CSJ43" s="59"/>
      <c r="CSK43" s="149"/>
      <c r="CSL43" s="59"/>
      <c r="CSM43" s="149"/>
      <c r="CSN43" s="59"/>
      <c r="CSO43" s="149"/>
      <c r="CSP43" s="59"/>
      <c r="CSQ43" s="149"/>
      <c r="CSR43" s="59"/>
      <c r="CSS43" s="149"/>
      <c r="CST43" s="59"/>
      <c r="CSU43" s="149"/>
      <c r="CSV43" s="59"/>
      <c r="CSW43" s="149"/>
      <c r="CSX43" s="59"/>
      <c r="CSY43" s="149"/>
      <c r="CSZ43" s="59"/>
      <c r="CTA43" s="149"/>
      <c r="CTB43" s="59"/>
      <c r="CTC43" s="149"/>
      <c r="CTD43" s="59"/>
      <c r="CTE43" s="149"/>
      <c r="CTF43" s="59"/>
      <c r="CTG43" s="149"/>
      <c r="CTH43" s="59"/>
      <c r="CTI43" s="149"/>
      <c r="CTJ43" s="59"/>
      <c r="CTK43" s="149"/>
      <c r="CTL43" s="59"/>
      <c r="CTM43" s="149"/>
      <c r="CTN43" s="59"/>
      <c r="CTO43" s="149"/>
      <c r="CTP43" s="59"/>
      <c r="CTQ43" s="149"/>
      <c r="CTR43" s="59"/>
      <c r="CTS43" s="149"/>
      <c r="CTT43" s="59"/>
      <c r="CTU43" s="149"/>
      <c r="CTV43" s="59"/>
      <c r="CTW43" s="149"/>
      <c r="CTX43" s="59"/>
      <c r="CTY43" s="149"/>
      <c r="CTZ43" s="59"/>
      <c r="CUA43" s="149"/>
      <c r="CUB43" s="59"/>
      <c r="CUC43" s="149"/>
      <c r="CUD43" s="59"/>
      <c r="CUE43" s="149"/>
      <c r="CUF43" s="59"/>
      <c r="CUG43" s="149"/>
      <c r="CUH43" s="59"/>
      <c r="CUI43" s="149"/>
      <c r="CUJ43" s="59"/>
      <c r="CUK43" s="149"/>
      <c r="CUL43" s="59"/>
      <c r="CUM43" s="149"/>
      <c r="CUN43" s="59"/>
      <c r="CUO43" s="149"/>
      <c r="CUP43" s="59"/>
      <c r="CUQ43" s="149"/>
      <c r="CUR43" s="59"/>
      <c r="CUS43" s="149"/>
      <c r="CUT43" s="59"/>
      <c r="CUU43" s="149"/>
      <c r="CUV43" s="59"/>
      <c r="CUW43" s="149"/>
      <c r="CUX43" s="59"/>
      <c r="CUY43" s="149"/>
      <c r="CUZ43" s="59"/>
      <c r="CVA43" s="149"/>
      <c r="CVB43" s="59"/>
      <c r="CVC43" s="149"/>
      <c r="CVD43" s="59"/>
      <c r="CVE43" s="149"/>
      <c r="CVF43" s="59"/>
      <c r="CVG43" s="149"/>
      <c r="CVH43" s="59"/>
      <c r="CVI43" s="149"/>
      <c r="CVJ43" s="59"/>
      <c r="CVK43" s="149"/>
      <c r="CVL43" s="59"/>
      <c r="CVM43" s="149"/>
      <c r="CVN43" s="59"/>
      <c r="CVO43" s="149"/>
      <c r="CVP43" s="59"/>
      <c r="CVQ43" s="149"/>
      <c r="CVR43" s="59"/>
      <c r="CVS43" s="149"/>
      <c r="CVT43" s="59"/>
      <c r="CVU43" s="149"/>
      <c r="CVV43" s="59"/>
      <c r="CVW43" s="149"/>
      <c r="CVX43" s="59"/>
      <c r="CVY43" s="149"/>
      <c r="CVZ43" s="59"/>
      <c r="CWA43" s="149"/>
      <c r="CWB43" s="59"/>
      <c r="CWC43" s="149"/>
      <c r="CWD43" s="59"/>
      <c r="CWE43" s="149"/>
      <c r="CWF43" s="59"/>
      <c r="CWG43" s="149"/>
      <c r="CWH43" s="59"/>
      <c r="CWI43" s="149"/>
      <c r="CWJ43" s="59"/>
      <c r="CWK43" s="149"/>
      <c r="CWL43" s="59"/>
      <c r="CWM43" s="149"/>
      <c r="CWN43" s="59"/>
      <c r="CWO43" s="149"/>
      <c r="CWP43" s="59"/>
      <c r="CWQ43" s="149"/>
      <c r="CWR43" s="59"/>
      <c r="CWS43" s="149"/>
      <c r="CWT43" s="59"/>
      <c r="CWU43" s="149"/>
      <c r="CWV43" s="59"/>
      <c r="CWW43" s="149"/>
      <c r="CWX43" s="59"/>
      <c r="CWY43" s="149"/>
      <c r="CWZ43" s="59"/>
      <c r="CXA43" s="149"/>
      <c r="CXB43" s="59"/>
      <c r="CXC43" s="149"/>
      <c r="CXD43" s="59"/>
      <c r="CXE43" s="149"/>
      <c r="CXF43" s="59"/>
      <c r="CXG43" s="149"/>
      <c r="CXH43" s="59"/>
      <c r="CXI43" s="149"/>
      <c r="CXJ43" s="59"/>
      <c r="CXK43" s="149"/>
      <c r="CXL43" s="59"/>
      <c r="CXM43" s="149"/>
      <c r="CXN43" s="59"/>
      <c r="CXO43" s="149"/>
      <c r="CXP43" s="59"/>
      <c r="CXQ43" s="149"/>
      <c r="CXR43" s="59"/>
      <c r="CXS43" s="149"/>
      <c r="CXT43" s="59"/>
      <c r="CXU43" s="149"/>
      <c r="CXV43" s="59"/>
      <c r="CXW43" s="149"/>
      <c r="CXX43" s="59"/>
      <c r="CXY43" s="149"/>
      <c r="CXZ43" s="59"/>
      <c r="CYA43" s="149"/>
      <c r="CYB43" s="59"/>
      <c r="CYC43" s="149"/>
      <c r="CYD43" s="59"/>
      <c r="CYE43" s="149"/>
      <c r="CYF43" s="59"/>
      <c r="CYG43" s="149"/>
      <c r="CYH43" s="59"/>
      <c r="CYI43" s="149"/>
      <c r="CYJ43" s="59"/>
      <c r="CYK43" s="149"/>
      <c r="CYL43" s="59"/>
      <c r="CYM43" s="149"/>
      <c r="CYN43" s="59"/>
      <c r="CYO43" s="149"/>
      <c r="CYP43" s="59"/>
      <c r="CYQ43" s="149"/>
      <c r="CYR43" s="59"/>
      <c r="CYS43" s="149"/>
      <c r="CYT43" s="59"/>
      <c r="CYU43" s="149"/>
      <c r="CYV43" s="59"/>
      <c r="CYW43" s="149"/>
      <c r="CYX43" s="59"/>
      <c r="CYY43" s="149"/>
      <c r="CYZ43" s="59"/>
      <c r="CZA43" s="149"/>
      <c r="CZB43" s="59"/>
      <c r="CZC43" s="149"/>
      <c r="CZD43" s="59"/>
      <c r="CZE43" s="149"/>
      <c r="CZF43" s="59"/>
      <c r="CZG43" s="149"/>
      <c r="CZH43" s="59"/>
      <c r="CZI43" s="149"/>
      <c r="CZJ43" s="59"/>
      <c r="CZK43" s="149"/>
      <c r="CZL43" s="59"/>
      <c r="CZM43" s="149"/>
      <c r="CZN43" s="59"/>
      <c r="CZO43" s="149"/>
      <c r="CZP43" s="59"/>
      <c r="CZQ43" s="149"/>
      <c r="CZR43" s="59"/>
      <c r="CZS43" s="149"/>
      <c r="CZT43" s="59"/>
      <c r="CZU43" s="149"/>
      <c r="CZV43" s="59"/>
      <c r="CZW43" s="149"/>
      <c r="CZX43" s="59"/>
      <c r="CZY43" s="149"/>
      <c r="CZZ43" s="59"/>
      <c r="DAA43" s="149"/>
      <c r="DAB43" s="59"/>
      <c r="DAC43" s="149"/>
      <c r="DAD43" s="59"/>
      <c r="DAE43" s="149"/>
      <c r="DAF43" s="59"/>
      <c r="DAG43" s="149"/>
      <c r="DAH43" s="59"/>
      <c r="DAI43" s="149"/>
      <c r="DAJ43" s="59"/>
      <c r="DAK43" s="149"/>
      <c r="DAL43" s="59"/>
      <c r="DAM43" s="149"/>
      <c r="DAN43" s="59"/>
      <c r="DAO43" s="149"/>
      <c r="DAP43" s="59"/>
      <c r="DAQ43" s="149"/>
      <c r="DAR43" s="59"/>
      <c r="DAS43" s="149"/>
      <c r="DAT43" s="59"/>
      <c r="DAU43" s="149"/>
      <c r="DAV43" s="59"/>
      <c r="DAW43" s="149"/>
      <c r="DAX43" s="59"/>
      <c r="DAY43" s="149"/>
      <c r="DAZ43" s="59"/>
      <c r="DBA43" s="149"/>
      <c r="DBB43" s="59"/>
      <c r="DBC43" s="149"/>
      <c r="DBD43" s="59"/>
      <c r="DBE43" s="149"/>
      <c r="DBF43" s="59"/>
      <c r="DBG43" s="149"/>
      <c r="DBH43" s="59"/>
      <c r="DBI43" s="149"/>
      <c r="DBJ43" s="59"/>
      <c r="DBK43" s="149"/>
      <c r="DBL43" s="59"/>
      <c r="DBM43" s="149"/>
      <c r="DBN43" s="59"/>
      <c r="DBO43" s="149"/>
      <c r="DBP43" s="59"/>
      <c r="DBQ43" s="149"/>
      <c r="DBR43" s="59"/>
      <c r="DBS43" s="149"/>
      <c r="DBT43" s="59"/>
      <c r="DBU43" s="149"/>
      <c r="DBV43" s="59"/>
      <c r="DBW43" s="149"/>
      <c r="DBX43" s="59"/>
      <c r="DBY43" s="149"/>
      <c r="DBZ43" s="59"/>
      <c r="DCA43" s="149"/>
      <c r="DCB43" s="59"/>
      <c r="DCC43" s="149"/>
      <c r="DCD43" s="59"/>
      <c r="DCE43" s="149"/>
      <c r="DCF43" s="59"/>
      <c r="DCG43" s="149"/>
      <c r="DCH43" s="59"/>
      <c r="DCI43" s="149"/>
      <c r="DCJ43" s="59"/>
      <c r="DCK43" s="149"/>
      <c r="DCL43" s="59"/>
      <c r="DCM43" s="149"/>
      <c r="DCN43" s="59"/>
      <c r="DCO43" s="149"/>
      <c r="DCP43" s="59"/>
      <c r="DCQ43" s="149"/>
      <c r="DCR43" s="59"/>
      <c r="DCS43" s="149"/>
      <c r="DCT43" s="59"/>
      <c r="DCU43" s="149"/>
      <c r="DCV43" s="59"/>
      <c r="DCW43" s="149"/>
      <c r="DCX43" s="59"/>
      <c r="DCY43" s="149"/>
      <c r="DCZ43" s="59"/>
      <c r="DDA43" s="149"/>
      <c r="DDB43" s="59"/>
      <c r="DDC43" s="149"/>
      <c r="DDD43" s="59"/>
      <c r="DDE43" s="149"/>
      <c r="DDF43" s="59"/>
      <c r="DDG43" s="149"/>
      <c r="DDH43" s="59"/>
      <c r="DDI43" s="149"/>
      <c r="DDJ43" s="59"/>
      <c r="DDK43" s="149"/>
      <c r="DDL43" s="59"/>
      <c r="DDM43" s="149"/>
      <c r="DDN43" s="59"/>
      <c r="DDO43" s="149"/>
      <c r="DDP43" s="59"/>
      <c r="DDQ43" s="149"/>
      <c r="DDR43" s="59"/>
      <c r="DDS43" s="149"/>
      <c r="DDT43" s="59"/>
      <c r="DDU43" s="149"/>
      <c r="DDV43" s="59"/>
      <c r="DDW43" s="149"/>
      <c r="DDX43" s="59"/>
      <c r="DDY43" s="149"/>
      <c r="DDZ43" s="59"/>
      <c r="DEA43" s="149"/>
      <c r="DEB43" s="59"/>
      <c r="DEC43" s="149"/>
      <c r="DED43" s="59"/>
      <c r="DEE43" s="149"/>
      <c r="DEF43" s="59"/>
      <c r="DEG43" s="149"/>
      <c r="DEH43" s="59"/>
      <c r="DEI43" s="149"/>
      <c r="DEJ43" s="59"/>
      <c r="DEK43" s="149"/>
      <c r="DEL43" s="59"/>
      <c r="DEM43" s="149"/>
      <c r="DEN43" s="59"/>
      <c r="DEO43" s="149"/>
      <c r="DEP43" s="59"/>
      <c r="DEQ43" s="149"/>
      <c r="DER43" s="59"/>
      <c r="DES43" s="149"/>
      <c r="DET43" s="59"/>
      <c r="DEU43" s="149"/>
      <c r="DEV43" s="59"/>
      <c r="DEW43" s="149"/>
      <c r="DEX43" s="59"/>
      <c r="DEY43" s="149"/>
      <c r="DEZ43" s="59"/>
      <c r="DFA43" s="149"/>
      <c r="DFB43" s="59"/>
      <c r="DFC43" s="149"/>
      <c r="DFD43" s="59"/>
      <c r="DFE43" s="149"/>
      <c r="DFF43" s="59"/>
      <c r="DFG43" s="149"/>
      <c r="DFH43" s="59"/>
      <c r="DFI43" s="149"/>
      <c r="DFJ43" s="59"/>
      <c r="DFK43" s="149"/>
      <c r="DFL43" s="59"/>
      <c r="DFM43" s="149"/>
      <c r="DFN43" s="59"/>
      <c r="DFO43" s="149"/>
      <c r="DFP43" s="59"/>
      <c r="DFQ43" s="149"/>
      <c r="DFR43" s="59"/>
      <c r="DFS43" s="149"/>
      <c r="DFT43" s="59"/>
      <c r="DFU43" s="149"/>
      <c r="DFV43" s="59"/>
      <c r="DFW43" s="149"/>
      <c r="DFX43" s="59"/>
      <c r="DFY43" s="149"/>
      <c r="DFZ43" s="59"/>
      <c r="DGA43" s="149"/>
      <c r="DGB43" s="59"/>
      <c r="DGC43" s="149"/>
      <c r="DGD43" s="59"/>
      <c r="DGE43" s="149"/>
      <c r="DGF43" s="59"/>
      <c r="DGG43" s="149"/>
      <c r="DGH43" s="59"/>
      <c r="DGI43" s="149"/>
      <c r="DGJ43" s="59"/>
      <c r="DGK43" s="149"/>
      <c r="DGL43" s="59"/>
      <c r="DGM43" s="149"/>
      <c r="DGN43" s="59"/>
      <c r="DGO43" s="149"/>
      <c r="DGP43" s="59"/>
      <c r="DGQ43" s="149"/>
      <c r="DGR43" s="59"/>
      <c r="DGS43" s="149"/>
      <c r="DGT43" s="59"/>
      <c r="DGU43" s="149"/>
      <c r="DGV43" s="59"/>
      <c r="DGW43" s="149"/>
      <c r="DGX43" s="59"/>
      <c r="DGY43" s="149"/>
      <c r="DGZ43" s="59"/>
      <c r="DHA43" s="149"/>
      <c r="DHB43" s="59"/>
      <c r="DHC43" s="149"/>
      <c r="DHD43" s="59"/>
      <c r="DHE43" s="149"/>
      <c r="DHF43" s="59"/>
      <c r="DHG43" s="149"/>
      <c r="DHH43" s="59"/>
      <c r="DHI43" s="149"/>
      <c r="DHJ43" s="59"/>
      <c r="DHK43" s="149"/>
      <c r="DHL43" s="59"/>
      <c r="DHM43" s="149"/>
      <c r="DHN43" s="59"/>
      <c r="DHO43" s="149"/>
      <c r="DHP43" s="59"/>
      <c r="DHQ43" s="149"/>
      <c r="DHR43" s="59"/>
      <c r="DHS43" s="149"/>
      <c r="DHT43" s="59"/>
      <c r="DHU43" s="149"/>
      <c r="DHV43" s="59"/>
      <c r="DHW43" s="149"/>
      <c r="DHX43" s="59"/>
      <c r="DHY43" s="149"/>
      <c r="DHZ43" s="59"/>
      <c r="DIA43" s="149"/>
      <c r="DIB43" s="59"/>
      <c r="DIC43" s="149"/>
      <c r="DID43" s="59"/>
      <c r="DIE43" s="149"/>
      <c r="DIF43" s="59"/>
      <c r="DIG43" s="149"/>
      <c r="DIH43" s="59"/>
      <c r="DII43" s="149"/>
      <c r="DIJ43" s="59"/>
      <c r="DIK43" s="149"/>
      <c r="DIL43" s="59"/>
      <c r="DIM43" s="149"/>
      <c r="DIN43" s="59"/>
      <c r="DIO43" s="149"/>
      <c r="DIP43" s="59"/>
      <c r="DIQ43" s="149"/>
      <c r="DIR43" s="59"/>
      <c r="DIS43" s="149"/>
      <c r="DIT43" s="59"/>
      <c r="DIU43" s="149"/>
      <c r="DIV43" s="59"/>
      <c r="DIW43" s="149"/>
      <c r="DIX43" s="59"/>
      <c r="DIY43" s="149"/>
      <c r="DIZ43" s="59"/>
      <c r="DJA43" s="149"/>
      <c r="DJB43" s="59"/>
      <c r="DJC43" s="149"/>
      <c r="DJD43" s="59"/>
      <c r="DJE43" s="149"/>
      <c r="DJF43" s="59"/>
      <c r="DJG43" s="149"/>
      <c r="DJH43" s="59"/>
      <c r="DJI43" s="149"/>
      <c r="DJJ43" s="59"/>
      <c r="DJK43" s="149"/>
      <c r="DJL43" s="59"/>
      <c r="DJM43" s="149"/>
      <c r="DJN43" s="59"/>
      <c r="DJO43" s="149"/>
      <c r="DJP43" s="59"/>
      <c r="DJQ43" s="149"/>
      <c r="DJR43" s="59"/>
      <c r="DJS43" s="149"/>
      <c r="DJT43" s="59"/>
      <c r="DJU43" s="149"/>
      <c r="DJV43" s="59"/>
      <c r="DJW43" s="149"/>
      <c r="DJX43" s="59"/>
      <c r="DJY43" s="149"/>
      <c r="DJZ43" s="59"/>
      <c r="DKA43" s="149"/>
      <c r="DKB43" s="59"/>
      <c r="DKC43" s="149"/>
      <c r="DKD43" s="59"/>
      <c r="DKE43" s="149"/>
      <c r="DKF43" s="59"/>
      <c r="DKG43" s="149"/>
      <c r="DKH43" s="59"/>
      <c r="DKI43" s="149"/>
      <c r="DKJ43" s="59"/>
      <c r="DKK43" s="149"/>
      <c r="DKL43" s="59"/>
      <c r="DKM43" s="149"/>
      <c r="DKN43" s="59"/>
      <c r="DKO43" s="149"/>
      <c r="DKP43" s="59"/>
      <c r="DKQ43" s="149"/>
      <c r="DKR43" s="59"/>
      <c r="DKS43" s="149"/>
      <c r="DKT43" s="59"/>
      <c r="DKU43" s="149"/>
      <c r="DKV43" s="59"/>
      <c r="DKW43" s="149"/>
      <c r="DKX43" s="59"/>
      <c r="DKY43" s="149"/>
      <c r="DKZ43" s="59"/>
      <c r="DLA43" s="149"/>
      <c r="DLB43" s="59"/>
      <c r="DLC43" s="149"/>
      <c r="DLD43" s="59"/>
      <c r="DLE43" s="149"/>
      <c r="DLF43" s="59"/>
      <c r="DLG43" s="149"/>
      <c r="DLH43" s="59"/>
      <c r="DLI43" s="149"/>
      <c r="DLJ43" s="59"/>
      <c r="DLK43" s="149"/>
      <c r="DLL43" s="59"/>
      <c r="DLM43" s="149"/>
      <c r="DLN43" s="59"/>
      <c r="DLO43" s="149"/>
      <c r="DLP43" s="59"/>
      <c r="DLQ43" s="149"/>
      <c r="DLR43" s="59"/>
      <c r="DLS43" s="149"/>
      <c r="DLT43" s="59"/>
      <c r="DLU43" s="149"/>
      <c r="DLV43" s="59"/>
      <c r="DLW43" s="149"/>
      <c r="DLX43" s="59"/>
      <c r="DLY43" s="149"/>
      <c r="DLZ43" s="59"/>
      <c r="DMA43" s="149"/>
      <c r="DMB43" s="59"/>
      <c r="DMC43" s="149"/>
      <c r="DMD43" s="59"/>
      <c r="DME43" s="149"/>
      <c r="DMF43" s="59"/>
      <c r="DMG43" s="149"/>
      <c r="DMH43" s="59"/>
      <c r="DMI43" s="149"/>
      <c r="DMJ43" s="59"/>
      <c r="DMK43" s="149"/>
      <c r="DML43" s="59"/>
      <c r="DMM43" s="149"/>
      <c r="DMN43" s="59"/>
      <c r="DMO43" s="149"/>
      <c r="DMP43" s="59"/>
      <c r="DMQ43" s="149"/>
      <c r="DMR43" s="59"/>
      <c r="DMS43" s="149"/>
      <c r="DMT43" s="59"/>
      <c r="DMU43" s="149"/>
      <c r="DMV43" s="59"/>
      <c r="DMW43" s="149"/>
      <c r="DMX43" s="59"/>
      <c r="DMY43" s="149"/>
      <c r="DMZ43" s="59"/>
      <c r="DNA43" s="149"/>
      <c r="DNB43" s="59"/>
      <c r="DNC43" s="149"/>
      <c r="DND43" s="59"/>
      <c r="DNE43" s="149"/>
      <c r="DNF43" s="59"/>
      <c r="DNG43" s="149"/>
      <c r="DNH43" s="59"/>
      <c r="DNI43" s="149"/>
      <c r="DNJ43" s="59"/>
      <c r="DNK43" s="149"/>
      <c r="DNL43" s="59"/>
      <c r="DNM43" s="149"/>
      <c r="DNN43" s="59"/>
      <c r="DNO43" s="149"/>
      <c r="DNP43" s="59"/>
      <c r="DNQ43" s="149"/>
      <c r="DNR43" s="59"/>
      <c r="DNS43" s="149"/>
      <c r="DNT43" s="59"/>
      <c r="DNU43" s="149"/>
      <c r="DNV43" s="59"/>
      <c r="DNW43" s="149"/>
      <c r="DNX43" s="59"/>
      <c r="DNY43" s="149"/>
      <c r="DNZ43" s="59"/>
      <c r="DOA43" s="149"/>
      <c r="DOB43" s="59"/>
      <c r="DOC43" s="149"/>
      <c r="DOD43" s="59"/>
      <c r="DOE43" s="149"/>
      <c r="DOF43" s="59"/>
      <c r="DOG43" s="149"/>
      <c r="DOH43" s="59"/>
      <c r="DOI43" s="149"/>
      <c r="DOJ43" s="59"/>
      <c r="DOK43" s="149"/>
      <c r="DOL43" s="59"/>
      <c r="DOM43" s="149"/>
      <c r="DON43" s="59"/>
      <c r="DOO43" s="149"/>
      <c r="DOP43" s="59"/>
      <c r="DOQ43" s="149"/>
      <c r="DOR43" s="59"/>
      <c r="DOS43" s="149"/>
      <c r="DOT43" s="59"/>
      <c r="DOU43" s="149"/>
      <c r="DOV43" s="59"/>
      <c r="DOW43" s="149"/>
      <c r="DOX43" s="59"/>
      <c r="DOY43" s="149"/>
      <c r="DOZ43" s="59"/>
      <c r="DPA43" s="149"/>
      <c r="DPB43" s="59"/>
      <c r="DPC43" s="149"/>
      <c r="DPD43" s="59"/>
      <c r="DPE43" s="149"/>
      <c r="DPF43" s="59"/>
      <c r="DPG43" s="149"/>
      <c r="DPH43" s="59"/>
      <c r="DPI43" s="149"/>
      <c r="DPJ43" s="59"/>
      <c r="DPK43" s="149"/>
      <c r="DPL43" s="59"/>
      <c r="DPM43" s="149"/>
      <c r="DPN43" s="59"/>
      <c r="DPO43" s="149"/>
      <c r="DPP43" s="59"/>
      <c r="DPQ43" s="149"/>
      <c r="DPR43" s="59"/>
      <c r="DPS43" s="149"/>
      <c r="DPT43" s="59"/>
      <c r="DPU43" s="149"/>
      <c r="DPV43" s="59"/>
      <c r="DPW43" s="149"/>
      <c r="DPX43" s="59"/>
      <c r="DPY43" s="149"/>
      <c r="DPZ43" s="59"/>
      <c r="DQA43" s="149"/>
      <c r="DQB43" s="59"/>
      <c r="DQC43" s="149"/>
      <c r="DQD43" s="59"/>
      <c r="DQE43" s="149"/>
      <c r="DQF43" s="59"/>
      <c r="DQG43" s="149"/>
      <c r="DQH43" s="59"/>
      <c r="DQI43" s="149"/>
      <c r="DQJ43" s="59"/>
      <c r="DQK43" s="149"/>
      <c r="DQL43" s="59"/>
      <c r="DQM43" s="149"/>
      <c r="DQN43" s="59"/>
      <c r="DQO43" s="149"/>
      <c r="DQP43" s="59"/>
      <c r="DQQ43" s="149"/>
      <c r="DQR43" s="59"/>
      <c r="DQS43" s="149"/>
      <c r="DQT43" s="59"/>
      <c r="DQU43" s="149"/>
      <c r="DQV43" s="59"/>
      <c r="DQW43" s="149"/>
      <c r="DQX43" s="59"/>
      <c r="DQY43" s="149"/>
      <c r="DQZ43" s="59"/>
      <c r="DRA43" s="149"/>
      <c r="DRB43" s="59"/>
      <c r="DRC43" s="149"/>
      <c r="DRD43" s="59"/>
      <c r="DRE43" s="149"/>
      <c r="DRF43" s="59"/>
      <c r="DRG43" s="149"/>
      <c r="DRH43" s="59"/>
      <c r="DRI43" s="149"/>
      <c r="DRJ43" s="59"/>
      <c r="DRK43" s="149"/>
      <c r="DRL43" s="59"/>
      <c r="DRM43" s="149"/>
      <c r="DRN43" s="59"/>
      <c r="DRO43" s="149"/>
      <c r="DRP43" s="59"/>
      <c r="DRQ43" s="149"/>
      <c r="DRR43" s="59"/>
      <c r="DRS43" s="149"/>
      <c r="DRT43" s="59"/>
      <c r="DRU43" s="149"/>
      <c r="DRV43" s="59"/>
      <c r="DRW43" s="149"/>
      <c r="DRX43" s="59"/>
      <c r="DRY43" s="149"/>
      <c r="DRZ43" s="59"/>
      <c r="DSA43" s="149"/>
      <c r="DSB43" s="59"/>
      <c r="DSC43" s="149"/>
      <c r="DSD43" s="59"/>
      <c r="DSE43" s="149"/>
      <c r="DSF43" s="59"/>
      <c r="DSG43" s="149"/>
      <c r="DSH43" s="59"/>
      <c r="DSI43" s="149"/>
      <c r="DSJ43" s="59"/>
      <c r="DSK43" s="149"/>
      <c r="DSL43" s="59"/>
      <c r="DSM43" s="149"/>
      <c r="DSN43" s="59"/>
      <c r="DSO43" s="149"/>
      <c r="DSP43" s="59"/>
      <c r="DSQ43" s="149"/>
      <c r="DSR43" s="59"/>
      <c r="DSS43" s="149"/>
      <c r="DST43" s="59"/>
      <c r="DSU43" s="149"/>
      <c r="DSV43" s="59"/>
      <c r="DSW43" s="149"/>
      <c r="DSX43" s="59"/>
      <c r="DSY43" s="149"/>
      <c r="DSZ43" s="59"/>
      <c r="DTA43" s="149"/>
      <c r="DTB43" s="59"/>
      <c r="DTC43" s="149"/>
      <c r="DTD43" s="59"/>
      <c r="DTE43" s="149"/>
      <c r="DTF43" s="59"/>
      <c r="DTG43" s="149"/>
      <c r="DTH43" s="59"/>
      <c r="DTI43" s="149"/>
      <c r="DTJ43" s="59"/>
      <c r="DTK43" s="149"/>
      <c r="DTL43" s="59"/>
      <c r="DTM43" s="149"/>
      <c r="DTN43" s="59"/>
      <c r="DTO43" s="149"/>
      <c r="DTP43" s="59"/>
      <c r="DTQ43" s="149"/>
      <c r="DTR43" s="59"/>
      <c r="DTS43" s="149"/>
      <c r="DTT43" s="59"/>
      <c r="DTU43" s="149"/>
      <c r="DTV43" s="59"/>
      <c r="DTW43" s="149"/>
      <c r="DTX43" s="59"/>
      <c r="DTY43" s="149"/>
      <c r="DTZ43" s="59"/>
      <c r="DUA43" s="149"/>
      <c r="DUB43" s="59"/>
      <c r="DUC43" s="149"/>
      <c r="DUD43" s="59"/>
      <c r="DUE43" s="149"/>
      <c r="DUF43" s="59"/>
      <c r="DUG43" s="149"/>
      <c r="DUH43" s="59"/>
      <c r="DUI43" s="149"/>
      <c r="DUJ43" s="59"/>
      <c r="DUK43" s="149"/>
      <c r="DUL43" s="59"/>
      <c r="DUM43" s="149"/>
      <c r="DUN43" s="59"/>
      <c r="DUO43" s="149"/>
      <c r="DUP43" s="59"/>
      <c r="DUQ43" s="149"/>
      <c r="DUR43" s="59"/>
      <c r="DUS43" s="149"/>
      <c r="DUT43" s="59"/>
      <c r="DUU43" s="149"/>
      <c r="DUV43" s="59"/>
      <c r="DUW43" s="149"/>
      <c r="DUX43" s="59"/>
      <c r="DUY43" s="149"/>
      <c r="DUZ43" s="59"/>
      <c r="DVA43" s="149"/>
      <c r="DVB43" s="59"/>
      <c r="DVC43" s="149"/>
      <c r="DVD43" s="59"/>
      <c r="DVE43" s="149"/>
      <c r="DVF43" s="59"/>
      <c r="DVG43" s="149"/>
      <c r="DVH43" s="59"/>
      <c r="DVI43" s="149"/>
      <c r="DVJ43" s="59"/>
      <c r="DVK43" s="149"/>
      <c r="DVL43" s="59"/>
      <c r="DVM43" s="149"/>
      <c r="DVN43" s="59"/>
      <c r="DVO43" s="149"/>
      <c r="DVP43" s="59"/>
      <c r="DVQ43" s="149"/>
      <c r="DVR43" s="59"/>
      <c r="DVS43" s="149"/>
      <c r="DVT43" s="59"/>
      <c r="DVU43" s="149"/>
      <c r="DVV43" s="59"/>
      <c r="DVW43" s="149"/>
      <c r="DVX43" s="59"/>
      <c r="DVY43" s="149"/>
      <c r="DVZ43" s="59"/>
      <c r="DWA43" s="149"/>
      <c r="DWB43" s="59"/>
      <c r="DWC43" s="149"/>
      <c r="DWD43" s="59"/>
      <c r="DWE43" s="149"/>
      <c r="DWF43" s="59"/>
      <c r="DWG43" s="149"/>
      <c r="DWH43" s="59"/>
      <c r="DWI43" s="149"/>
      <c r="DWJ43" s="59"/>
      <c r="DWK43" s="149"/>
      <c r="DWL43" s="59"/>
      <c r="DWM43" s="149"/>
      <c r="DWN43" s="59"/>
      <c r="DWO43" s="149"/>
      <c r="DWP43" s="59"/>
      <c r="DWQ43" s="149"/>
      <c r="DWR43" s="59"/>
      <c r="DWS43" s="149"/>
      <c r="DWT43" s="59"/>
      <c r="DWU43" s="149"/>
      <c r="DWV43" s="59"/>
      <c r="DWW43" s="149"/>
      <c r="DWX43" s="59"/>
      <c r="DWY43" s="149"/>
      <c r="DWZ43" s="59"/>
      <c r="DXA43" s="149"/>
      <c r="DXB43" s="59"/>
      <c r="DXC43" s="149"/>
      <c r="DXD43" s="59"/>
      <c r="DXE43" s="149"/>
      <c r="DXF43" s="59"/>
      <c r="DXG43" s="149"/>
      <c r="DXH43" s="59"/>
      <c r="DXI43" s="149"/>
      <c r="DXJ43" s="59"/>
      <c r="DXK43" s="149"/>
      <c r="DXL43" s="59"/>
      <c r="DXM43" s="149"/>
      <c r="DXN43" s="59"/>
      <c r="DXO43" s="149"/>
      <c r="DXP43" s="59"/>
      <c r="DXQ43" s="149"/>
      <c r="DXR43" s="59"/>
      <c r="DXS43" s="149"/>
      <c r="DXT43" s="59"/>
      <c r="DXU43" s="149"/>
      <c r="DXV43" s="59"/>
      <c r="DXW43" s="149"/>
      <c r="DXX43" s="59"/>
      <c r="DXY43" s="149"/>
      <c r="DXZ43" s="59"/>
      <c r="DYA43" s="149"/>
      <c r="DYB43" s="59"/>
      <c r="DYC43" s="149"/>
      <c r="DYD43" s="59"/>
      <c r="DYE43" s="149"/>
      <c r="DYF43" s="59"/>
      <c r="DYG43" s="149"/>
      <c r="DYH43" s="59"/>
      <c r="DYI43" s="149"/>
      <c r="DYJ43" s="59"/>
      <c r="DYK43" s="149"/>
      <c r="DYL43" s="59"/>
      <c r="DYM43" s="149"/>
      <c r="DYN43" s="59"/>
      <c r="DYO43" s="149"/>
      <c r="DYP43" s="59"/>
      <c r="DYQ43" s="149"/>
      <c r="DYR43" s="59"/>
      <c r="DYS43" s="149"/>
      <c r="DYT43" s="59"/>
      <c r="DYU43" s="149"/>
      <c r="DYV43" s="59"/>
      <c r="DYW43" s="149"/>
      <c r="DYX43" s="59"/>
      <c r="DYY43" s="149"/>
      <c r="DYZ43" s="59"/>
      <c r="DZA43" s="149"/>
      <c r="DZB43" s="59"/>
      <c r="DZC43" s="149"/>
      <c r="DZD43" s="59"/>
      <c r="DZE43" s="149"/>
      <c r="DZF43" s="59"/>
      <c r="DZG43" s="149"/>
      <c r="DZH43" s="59"/>
      <c r="DZI43" s="149"/>
      <c r="DZJ43" s="59"/>
      <c r="DZK43" s="149"/>
      <c r="DZL43" s="59"/>
      <c r="DZM43" s="149"/>
      <c r="DZN43" s="59"/>
      <c r="DZO43" s="149"/>
      <c r="DZP43" s="59"/>
      <c r="DZQ43" s="149"/>
      <c r="DZR43" s="59"/>
      <c r="DZS43" s="149"/>
      <c r="DZT43" s="59"/>
      <c r="DZU43" s="149"/>
      <c r="DZV43" s="59"/>
      <c r="DZW43" s="149"/>
      <c r="DZX43" s="59"/>
      <c r="DZY43" s="149"/>
      <c r="DZZ43" s="59"/>
      <c r="EAA43" s="149"/>
      <c r="EAB43" s="59"/>
      <c r="EAC43" s="149"/>
      <c r="EAD43" s="59"/>
      <c r="EAE43" s="149"/>
      <c r="EAF43" s="59"/>
      <c r="EAG43" s="149"/>
      <c r="EAH43" s="59"/>
      <c r="EAI43" s="149"/>
      <c r="EAJ43" s="59"/>
      <c r="EAK43" s="149"/>
      <c r="EAL43" s="59"/>
      <c r="EAM43" s="149"/>
      <c r="EAN43" s="59"/>
      <c r="EAO43" s="149"/>
      <c r="EAP43" s="59"/>
      <c r="EAQ43" s="149"/>
      <c r="EAR43" s="59"/>
      <c r="EAS43" s="149"/>
      <c r="EAT43" s="59"/>
      <c r="EAU43" s="149"/>
      <c r="EAV43" s="59"/>
      <c r="EAW43" s="149"/>
      <c r="EAX43" s="59"/>
      <c r="EAY43" s="149"/>
      <c r="EAZ43" s="59"/>
      <c r="EBA43" s="149"/>
      <c r="EBB43" s="59"/>
      <c r="EBC43" s="149"/>
      <c r="EBD43" s="59"/>
      <c r="EBE43" s="149"/>
      <c r="EBF43" s="59"/>
      <c r="EBG43" s="149"/>
      <c r="EBH43" s="59"/>
      <c r="EBI43" s="149"/>
      <c r="EBJ43" s="59"/>
      <c r="EBK43" s="149"/>
      <c r="EBL43" s="59"/>
      <c r="EBM43" s="149"/>
      <c r="EBN43" s="59"/>
      <c r="EBO43" s="149"/>
      <c r="EBP43" s="59"/>
      <c r="EBQ43" s="149"/>
      <c r="EBR43" s="59"/>
      <c r="EBS43" s="149"/>
      <c r="EBT43" s="59"/>
      <c r="EBU43" s="149"/>
      <c r="EBV43" s="59"/>
      <c r="EBW43" s="149"/>
      <c r="EBX43" s="59"/>
      <c r="EBY43" s="149"/>
      <c r="EBZ43" s="59"/>
      <c r="ECA43" s="149"/>
      <c r="ECB43" s="59"/>
      <c r="ECC43" s="149"/>
      <c r="ECD43" s="59"/>
      <c r="ECE43" s="149"/>
      <c r="ECF43" s="59"/>
      <c r="ECG43" s="149"/>
      <c r="ECH43" s="59"/>
      <c r="ECI43" s="149"/>
      <c r="ECJ43" s="59"/>
      <c r="ECK43" s="149"/>
      <c r="ECL43" s="59"/>
      <c r="ECM43" s="149"/>
      <c r="ECN43" s="59"/>
      <c r="ECO43" s="149"/>
      <c r="ECP43" s="59"/>
      <c r="ECQ43" s="149"/>
      <c r="ECR43" s="59"/>
      <c r="ECS43" s="149"/>
      <c r="ECT43" s="59"/>
      <c r="ECU43" s="149"/>
      <c r="ECV43" s="59"/>
      <c r="ECW43" s="149"/>
      <c r="ECX43" s="59"/>
      <c r="ECY43" s="149"/>
      <c r="ECZ43" s="59"/>
      <c r="EDA43" s="149"/>
      <c r="EDB43" s="59"/>
      <c r="EDC43" s="149"/>
      <c r="EDD43" s="59"/>
      <c r="EDE43" s="149"/>
      <c r="EDF43" s="59"/>
      <c r="EDG43" s="149"/>
      <c r="EDH43" s="59"/>
      <c r="EDI43" s="149"/>
      <c r="EDJ43" s="59"/>
      <c r="EDK43" s="149"/>
      <c r="EDL43" s="59"/>
      <c r="EDM43" s="149"/>
      <c r="EDN43" s="59"/>
      <c r="EDO43" s="149"/>
      <c r="EDP43" s="59"/>
      <c r="EDQ43" s="149"/>
      <c r="EDR43" s="59"/>
      <c r="EDS43" s="149"/>
      <c r="EDT43" s="59"/>
      <c r="EDU43" s="149"/>
      <c r="EDV43" s="59"/>
      <c r="EDW43" s="149"/>
      <c r="EDX43" s="59"/>
      <c r="EDY43" s="149"/>
      <c r="EDZ43" s="59"/>
      <c r="EEA43" s="149"/>
      <c r="EEB43" s="59"/>
      <c r="EEC43" s="149"/>
      <c r="EED43" s="59"/>
      <c r="EEE43" s="149"/>
      <c r="EEF43" s="59"/>
      <c r="EEG43" s="149"/>
      <c r="EEH43" s="59"/>
      <c r="EEI43" s="149"/>
      <c r="EEJ43" s="59"/>
      <c r="EEK43" s="149"/>
      <c r="EEL43" s="59"/>
      <c r="EEM43" s="149"/>
      <c r="EEN43" s="59"/>
      <c r="EEO43" s="149"/>
      <c r="EEP43" s="59"/>
      <c r="EEQ43" s="149"/>
      <c r="EER43" s="59"/>
      <c r="EES43" s="149"/>
      <c r="EET43" s="59"/>
      <c r="EEU43" s="149"/>
      <c r="EEV43" s="59"/>
      <c r="EEW43" s="149"/>
      <c r="EEX43" s="59"/>
      <c r="EEY43" s="149"/>
      <c r="EEZ43" s="59"/>
      <c r="EFA43" s="149"/>
      <c r="EFB43" s="59"/>
      <c r="EFC43" s="149"/>
      <c r="EFD43" s="59"/>
      <c r="EFE43" s="149"/>
      <c r="EFF43" s="59"/>
      <c r="EFG43" s="149"/>
      <c r="EFH43" s="59"/>
      <c r="EFI43" s="149"/>
      <c r="EFJ43" s="59"/>
      <c r="EFK43" s="149"/>
      <c r="EFL43" s="59"/>
      <c r="EFM43" s="149"/>
      <c r="EFN43" s="59"/>
      <c r="EFO43" s="149"/>
      <c r="EFP43" s="59"/>
      <c r="EFQ43" s="149"/>
      <c r="EFR43" s="59"/>
      <c r="EFS43" s="149"/>
      <c r="EFT43" s="59"/>
      <c r="EFU43" s="149"/>
      <c r="EFV43" s="59"/>
      <c r="EFW43" s="149"/>
      <c r="EFX43" s="59"/>
      <c r="EFY43" s="149"/>
      <c r="EFZ43" s="59"/>
      <c r="EGA43" s="149"/>
      <c r="EGB43" s="59"/>
      <c r="EGC43" s="149"/>
      <c r="EGD43" s="59"/>
      <c r="EGE43" s="149"/>
      <c r="EGF43" s="59"/>
      <c r="EGG43" s="149"/>
      <c r="EGH43" s="59"/>
      <c r="EGI43" s="149"/>
      <c r="EGJ43" s="59"/>
      <c r="EGK43" s="149"/>
      <c r="EGL43" s="59"/>
      <c r="EGM43" s="149"/>
      <c r="EGN43" s="59"/>
      <c r="EGO43" s="149"/>
      <c r="EGP43" s="59"/>
      <c r="EGQ43" s="149"/>
      <c r="EGR43" s="59"/>
      <c r="EGS43" s="149"/>
      <c r="EGT43" s="59"/>
      <c r="EGU43" s="149"/>
      <c r="EGV43" s="59"/>
      <c r="EGW43" s="149"/>
      <c r="EGX43" s="59"/>
      <c r="EGY43" s="149"/>
      <c r="EGZ43" s="59"/>
      <c r="EHA43" s="149"/>
      <c r="EHB43" s="59"/>
      <c r="EHC43" s="149"/>
      <c r="EHD43" s="59"/>
      <c r="EHE43" s="149"/>
      <c r="EHF43" s="59"/>
      <c r="EHG43" s="149"/>
      <c r="EHH43" s="59"/>
      <c r="EHI43" s="149"/>
      <c r="EHJ43" s="59"/>
      <c r="EHK43" s="149"/>
      <c r="EHL43" s="59"/>
      <c r="EHM43" s="149"/>
      <c r="EHN43" s="59"/>
      <c r="EHO43" s="149"/>
      <c r="EHP43" s="59"/>
      <c r="EHQ43" s="149"/>
      <c r="EHR43" s="59"/>
      <c r="EHS43" s="149"/>
      <c r="EHT43" s="59"/>
      <c r="EHU43" s="149"/>
      <c r="EHV43" s="59"/>
      <c r="EHW43" s="149"/>
      <c r="EHX43" s="59"/>
      <c r="EHY43" s="149"/>
      <c r="EHZ43" s="59"/>
      <c r="EIA43" s="149"/>
      <c r="EIB43" s="59"/>
      <c r="EIC43" s="149"/>
      <c r="EID43" s="59"/>
      <c r="EIE43" s="149"/>
      <c r="EIF43" s="59"/>
      <c r="EIG43" s="149"/>
      <c r="EIH43" s="59"/>
      <c r="EII43" s="149"/>
      <c r="EIJ43" s="59"/>
      <c r="EIK43" s="149"/>
      <c r="EIL43" s="59"/>
      <c r="EIM43" s="149"/>
      <c r="EIN43" s="59"/>
      <c r="EIO43" s="149"/>
      <c r="EIP43" s="59"/>
      <c r="EIQ43" s="149"/>
      <c r="EIR43" s="59"/>
      <c r="EIS43" s="149"/>
      <c r="EIT43" s="59"/>
      <c r="EIU43" s="149"/>
      <c r="EIV43" s="59"/>
      <c r="EIW43" s="149"/>
      <c r="EIX43" s="59"/>
      <c r="EIY43" s="149"/>
      <c r="EIZ43" s="59"/>
      <c r="EJA43" s="149"/>
      <c r="EJB43" s="59"/>
      <c r="EJC43" s="149"/>
      <c r="EJD43" s="59"/>
      <c r="EJE43" s="149"/>
      <c r="EJF43" s="59"/>
      <c r="EJG43" s="149"/>
      <c r="EJH43" s="59"/>
      <c r="EJI43" s="149"/>
      <c r="EJJ43" s="59"/>
      <c r="EJK43" s="149"/>
      <c r="EJL43" s="59"/>
      <c r="EJM43" s="149"/>
      <c r="EJN43" s="59"/>
      <c r="EJO43" s="149"/>
      <c r="EJP43" s="59"/>
      <c r="EJQ43" s="149"/>
      <c r="EJR43" s="59"/>
      <c r="EJS43" s="149"/>
      <c r="EJT43" s="59"/>
      <c r="EJU43" s="149"/>
      <c r="EJV43" s="59"/>
      <c r="EJW43" s="149"/>
      <c r="EJX43" s="59"/>
      <c r="EJY43" s="149"/>
      <c r="EJZ43" s="59"/>
      <c r="EKA43" s="149"/>
      <c r="EKB43" s="59"/>
      <c r="EKC43" s="149"/>
      <c r="EKD43" s="59"/>
      <c r="EKE43" s="149"/>
      <c r="EKF43" s="59"/>
      <c r="EKG43" s="149"/>
      <c r="EKH43" s="59"/>
      <c r="EKI43" s="149"/>
      <c r="EKJ43" s="59"/>
      <c r="EKK43" s="149"/>
      <c r="EKL43" s="59"/>
      <c r="EKM43" s="149"/>
      <c r="EKN43" s="59"/>
      <c r="EKO43" s="149"/>
      <c r="EKP43" s="59"/>
      <c r="EKQ43" s="149"/>
      <c r="EKR43" s="59"/>
      <c r="EKS43" s="149"/>
      <c r="EKT43" s="59"/>
      <c r="EKU43" s="149"/>
      <c r="EKV43" s="59"/>
      <c r="EKW43" s="149"/>
      <c r="EKX43" s="59"/>
      <c r="EKY43" s="149"/>
      <c r="EKZ43" s="59"/>
      <c r="ELA43" s="149"/>
      <c r="ELB43" s="59"/>
      <c r="ELC43" s="149"/>
      <c r="ELD43" s="59"/>
      <c r="ELE43" s="149"/>
      <c r="ELF43" s="59"/>
      <c r="ELG43" s="149"/>
      <c r="ELH43" s="59"/>
      <c r="ELI43" s="149"/>
      <c r="ELJ43" s="59"/>
      <c r="ELK43" s="149"/>
      <c r="ELL43" s="59"/>
      <c r="ELM43" s="149"/>
      <c r="ELN43" s="59"/>
      <c r="ELO43" s="149"/>
      <c r="ELP43" s="59"/>
      <c r="ELQ43" s="149"/>
      <c r="ELR43" s="59"/>
      <c r="ELS43" s="149"/>
      <c r="ELT43" s="59"/>
      <c r="ELU43" s="149"/>
      <c r="ELV43" s="59"/>
      <c r="ELW43" s="149"/>
      <c r="ELX43" s="59"/>
      <c r="ELY43" s="149"/>
      <c r="ELZ43" s="59"/>
      <c r="EMA43" s="149"/>
      <c r="EMB43" s="59"/>
      <c r="EMC43" s="149"/>
      <c r="EMD43" s="59"/>
      <c r="EME43" s="149"/>
      <c r="EMF43" s="59"/>
      <c r="EMG43" s="149"/>
      <c r="EMH43" s="59"/>
      <c r="EMI43" s="149"/>
      <c r="EMJ43" s="59"/>
      <c r="EMK43" s="149"/>
      <c r="EML43" s="59"/>
      <c r="EMM43" s="149"/>
      <c r="EMN43" s="59"/>
      <c r="EMO43" s="149"/>
      <c r="EMP43" s="59"/>
      <c r="EMQ43" s="149"/>
      <c r="EMR43" s="59"/>
      <c r="EMS43" s="149"/>
      <c r="EMT43" s="59"/>
      <c r="EMU43" s="149"/>
      <c r="EMV43" s="59"/>
      <c r="EMW43" s="149"/>
      <c r="EMX43" s="59"/>
      <c r="EMY43" s="149"/>
      <c r="EMZ43" s="59"/>
      <c r="ENA43" s="149"/>
      <c r="ENB43" s="59"/>
      <c r="ENC43" s="149"/>
      <c r="END43" s="59"/>
      <c r="ENE43" s="149"/>
      <c r="ENF43" s="59"/>
      <c r="ENG43" s="149"/>
      <c r="ENH43" s="59"/>
      <c r="ENI43" s="149"/>
      <c r="ENJ43" s="59"/>
      <c r="ENK43" s="149"/>
      <c r="ENL43" s="59"/>
      <c r="ENM43" s="149"/>
      <c r="ENN43" s="59"/>
      <c r="ENO43" s="149"/>
      <c r="ENP43" s="59"/>
      <c r="ENQ43" s="149"/>
      <c r="ENR43" s="59"/>
      <c r="ENS43" s="149"/>
      <c r="ENT43" s="59"/>
      <c r="ENU43" s="149"/>
      <c r="ENV43" s="59"/>
      <c r="ENW43" s="149"/>
      <c r="ENX43" s="59"/>
      <c r="ENY43" s="149"/>
      <c r="ENZ43" s="59"/>
      <c r="EOA43" s="149"/>
      <c r="EOB43" s="59"/>
      <c r="EOC43" s="149"/>
      <c r="EOD43" s="59"/>
      <c r="EOE43" s="149"/>
      <c r="EOF43" s="59"/>
      <c r="EOG43" s="149"/>
      <c r="EOH43" s="59"/>
      <c r="EOI43" s="149"/>
      <c r="EOJ43" s="59"/>
      <c r="EOK43" s="149"/>
      <c r="EOL43" s="59"/>
      <c r="EOM43" s="149"/>
      <c r="EON43" s="59"/>
      <c r="EOO43" s="149"/>
      <c r="EOP43" s="59"/>
      <c r="EOQ43" s="149"/>
      <c r="EOR43" s="59"/>
      <c r="EOS43" s="149"/>
      <c r="EOT43" s="59"/>
      <c r="EOU43" s="149"/>
      <c r="EOV43" s="59"/>
      <c r="EOW43" s="149"/>
      <c r="EOX43" s="59"/>
      <c r="EOY43" s="149"/>
      <c r="EOZ43" s="59"/>
      <c r="EPA43" s="149"/>
      <c r="EPB43" s="59"/>
      <c r="EPC43" s="149"/>
      <c r="EPD43" s="59"/>
      <c r="EPE43" s="149"/>
      <c r="EPF43" s="59"/>
      <c r="EPG43" s="149"/>
      <c r="EPH43" s="59"/>
      <c r="EPI43" s="149"/>
      <c r="EPJ43" s="59"/>
      <c r="EPK43" s="149"/>
      <c r="EPL43" s="59"/>
      <c r="EPM43" s="149"/>
      <c r="EPN43" s="59"/>
      <c r="EPO43" s="149"/>
      <c r="EPP43" s="59"/>
      <c r="EPQ43" s="149"/>
      <c r="EPR43" s="59"/>
      <c r="EPS43" s="149"/>
      <c r="EPT43" s="59"/>
      <c r="EPU43" s="149"/>
      <c r="EPV43" s="59"/>
      <c r="EPW43" s="149"/>
      <c r="EPX43" s="59"/>
      <c r="EPY43" s="149"/>
      <c r="EPZ43" s="59"/>
      <c r="EQA43" s="149"/>
      <c r="EQB43" s="59"/>
      <c r="EQC43" s="149"/>
      <c r="EQD43" s="59"/>
      <c r="EQE43" s="149"/>
      <c r="EQF43" s="59"/>
      <c r="EQG43" s="149"/>
      <c r="EQH43" s="59"/>
      <c r="EQI43" s="149"/>
      <c r="EQJ43" s="59"/>
      <c r="EQK43" s="149"/>
      <c r="EQL43" s="59"/>
      <c r="EQM43" s="149"/>
      <c r="EQN43" s="59"/>
      <c r="EQO43" s="149"/>
      <c r="EQP43" s="59"/>
      <c r="EQQ43" s="149"/>
      <c r="EQR43" s="59"/>
      <c r="EQS43" s="149"/>
      <c r="EQT43" s="59"/>
      <c r="EQU43" s="149"/>
      <c r="EQV43" s="59"/>
      <c r="EQW43" s="149"/>
      <c r="EQX43" s="59"/>
      <c r="EQY43" s="149"/>
      <c r="EQZ43" s="59"/>
      <c r="ERA43" s="149"/>
      <c r="ERB43" s="59"/>
      <c r="ERC43" s="149"/>
      <c r="ERD43" s="59"/>
      <c r="ERE43" s="149"/>
      <c r="ERF43" s="59"/>
      <c r="ERG43" s="149"/>
      <c r="ERH43" s="59"/>
      <c r="ERI43" s="149"/>
      <c r="ERJ43" s="59"/>
      <c r="ERK43" s="149"/>
      <c r="ERL43" s="59"/>
      <c r="ERM43" s="149"/>
      <c r="ERN43" s="59"/>
      <c r="ERO43" s="149"/>
      <c r="ERP43" s="59"/>
      <c r="ERQ43" s="149"/>
      <c r="ERR43" s="59"/>
      <c r="ERS43" s="149"/>
      <c r="ERT43" s="59"/>
      <c r="ERU43" s="149"/>
      <c r="ERV43" s="59"/>
      <c r="ERW43" s="149"/>
      <c r="ERX43" s="59"/>
      <c r="ERY43" s="149"/>
      <c r="ERZ43" s="59"/>
      <c r="ESA43" s="149"/>
      <c r="ESB43" s="59"/>
      <c r="ESC43" s="149"/>
      <c r="ESD43" s="59"/>
      <c r="ESE43" s="149"/>
      <c r="ESF43" s="59"/>
      <c r="ESG43" s="149"/>
      <c r="ESH43" s="59"/>
      <c r="ESI43" s="149"/>
      <c r="ESJ43" s="59"/>
      <c r="ESK43" s="149"/>
      <c r="ESL43" s="59"/>
      <c r="ESM43" s="149"/>
      <c r="ESN43" s="59"/>
      <c r="ESO43" s="149"/>
      <c r="ESP43" s="59"/>
      <c r="ESQ43" s="149"/>
      <c r="ESR43" s="59"/>
      <c r="ESS43" s="149"/>
      <c r="EST43" s="59"/>
      <c r="ESU43" s="149"/>
      <c r="ESV43" s="59"/>
      <c r="ESW43" s="149"/>
      <c r="ESX43" s="59"/>
      <c r="ESY43" s="149"/>
      <c r="ESZ43" s="59"/>
      <c r="ETA43" s="149"/>
      <c r="ETB43" s="59"/>
      <c r="ETC43" s="149"/>
      <c r="ETD43" s="59"/>
      <c r="ETE43" s="149"/>
      <c r="ETF43" s="59"/>
      <c r="ETG43" s="149"/>
      <c r="ETH43" s="59"/>
      <c r="ETI43" s="149"/>
      <c r="ETJ43" s="59"/>
      <c r="ETK43" s="149"/>
      <c r="ETL43" s="59"/>
      <c r="ETM43" s="149"/>
      <c r="ETN43" s="59"/>
      <c r="ETO43" s="149"/>
      <c r="ETP43" s="59"/>
      <c r="ETQ43" s="149"/>
      <c r="ETR43" s="59"/>
      <c r="ETS43" s="149"/>
      <c r="ETT43" s="59"/>
      <c r="ETU43" s="149"/>
      <c r="ETV43" s="59"/>
      <c r="ETW43" s="149"/>
      <c r="ETX43" s="59"/>
      <c r="ETY43" s="149"/>
      <c r="ETZ43" s="59"/>
      <c r="EUA43" s="149"/>
      <c r="EUB43" s="59"/>
      <c r="EUC43" s="149"/>
      <c r="EUD43" s="59"/>
      <c r="EUE43" s="149"/>
      <c r="EUF43" s="59"/>
      <c r="EUG43" s="149"/>
      <c r="EUH43" s="59"/>
      <c r="EUI43" s="149"/>
      <c r="EUJ43" s="59"/>
      <c r="EUK43" s="149"/>
      <c r="EUL43" s="59"/>
      <c r="EUM43" s="149"/>
      <c r="EUN43" s="59"/>
      <c r="EUO43" s="149"/>
      <c r="EUP43" s="59"/>
      <c r="EUQ43" s="149"/>
      <c r="EUR43" s="59"/>
      <c r="EUS43" s="149"/>
      <c r="EUT43" s="59"/>
      <c r="EUU43" s="149"/>
      <c r="EUV43" s="59"/>
      <c r="EUW43" s="149"/>
      <c r="EUX43" s="59"/>
      <c r="EUY43" s="149"/>
      <c r="EUZ43" s="59"/>
      <c r="EVA43" s="149"/>
      <c r="EVB43" s="59"/>
      <c r="EVC43" s="149"/>
      <c r="EVD43" s="59"/>
      <c r="EVE43" s="149"/>
      <c r="EVF43" s="59"/>
      <c r="EVG43" s="149"/>
      <c r="EVH43" s="59"/>
      <c r="EVI43" s="149"/>
      <c r="EVJ43" s="59"/>
      <c r="EVK43" s="149"/>
      <c r="EVL43" s="59"/>
      <c r="EVM43" s="149"/>
      <c r="EVN43" s="59"/>
      <c r="EVO43" s="149"/>
      <c r="EVP43" s="59"/>
      <c r="EVQ43" s="149"/>
      <c r="EVR43" s="59"/>
      <c r="EVS43" s="149"/>
      <c r="EVT43" s="59"/>
      <c r="EVU43" s="149"/>
      <c r="EVV43" s="59"/>
      <c r="EVW43" s="149"/>
      <c r="EVX43" s="59"/>
      <c r="EVY43" s="149"/>
      <c r="EVZ43" s="59"/>
      <c r="EWA43" s="149"/>
      <c r="EWB43" s="59"/>
      <c r="EWC43" s="149"/>
      <c r="EWD43" s="59"/>
      <c r="EWE43" s="149"/>
      <c r="EWF43" s="59"/>
      <c r="EWG43" s="149"/>
      <c r="EWH43" s="59"/>
      <c r="EWI43" s="149"/>
      <c r="EWJ43" s="59"/>
      <c r="EWK43" s="149"/>
      <c r="EWL43" s="59"/>
      <c r="EWM43" s="149"/>
      <c r="EWN43" s="59"/>
      <c r="EWO43" s="149"/>
      <c r="EWP43" s="59"/>
      <c r="EWQ43" s="149"/>
      <c r="EWR43" s="59"/>
      <c r="EWS43" s="149"/>
      <c r="EWT43" s="59"/>
      <c r="EWU43" s="149"/>
      <c r="EWV43" s="59"/>
      <c r="EWW43" s="149"/>
      <c r="EWX43" s="59"/>
      <c r="EWY43" s="149"/>
      <c r="EWZ43" s="59"/>
      <c r="EXA43" s="149"/>
      <c r="EXB43" s="59"/>
      <c r="EXC43" s="149"/>
      <c r="EXD43" s="59"/>
      <c r="EXE43" s="149"/>
      <c r="EXF43" s="59"/>
      <c r="EXG43" s="149"/>
      <c r="EXH43" s="59"/>
      <c r="EXI43" s="149"/>
      <c r="EXJ43" s="59"/>
      <c r="EXK43" s="149"/>
      <c r="EXL43" s="59"/>
      <c r="EXM43" s="149"/>
      <c r="EXN43" s="59"/>
      <c r="EXO43" s="149"/>
      <c r="EXP43" s="59"/>
      <c r="EXQ43" s="149"/>
      <c r="EXR43" s="59"/>
      <c r="EXS43" s="149"/>
      <c r="EXT43" s="59"/>
      <c r="EXU43" s="149"/>
      <c r="EXV43" s="59"/>
      <c r="EXW43" s="149"/>
      <c r="EXX43" s="59"/>
      <c r="EXY43" s="149"/>
      <c r="EXZ43" s="59"/>
      <c r="EYA43" s="149"/>
      <c r="EYB43" s="59"/>
      <c r="EYC43" s="149"/>
      <c r="EYD43" s="59"/>
      <c r="EYE43" s="149"/>
      <c r="EYF43" s="59"/>
      <c r="EYG43" s="149"/>
      <c r="EYH43" s="59"/>
      <c r="EYI43" s="149"/>
      <c r="EYJ43" s="59"/>
      <c r="EYK43" s="149"/>
      <c r="EYL43" s="59"/>
      <c r="EYM43" s="149"/>
      <c r="EYN43" s="59"/>
      <c r="EYO43" s="149"/>
      <c r="EYP43" s="59"/>
      <c r="EYQ43" s="149"/>
      <c r="EYR43" s="59"/>
      <c r="EYS43" s="149"/>
      <c r="EYT43" s="59"/>
      <c r="EYU43" s="149"/>
      <c r="EYV43" s="59"/>
      <c r="EYW43" s="149"/>
      <c r="EYX43" s="59"/>
      <c r="EYY43" s="149"/>
      <c r="EYZ43" s="59"/>
      <c r="EZA43" s="149"/>
      <c r="EZB43" s="59"/>
      <c r="EZC43" s="149"/>
      <c r="EZD43" s="59"/>
      <c r="EZE43" s="149"/>
      <c r="EZF43" s="59"/>
      <c r="EZG43" s="149"/>
      <c r="EZH43" s="59"/>
      <c r="EZI43" s="149"/>
      <c r="EZJ43" s="59"/>
      <c r="EZK43" s="149"/>
      <c r="EZL43" s="59"/>
      <c r="EZM43" s="149"/>
      <c r="EZN43" s="59"/>
      <c r="EZO43" s="149"/>
      <c r="EZP43" s="59"/>
      <c r="EZQ43" s="149"/>
      <c r="EZR43" s="59"/>
      <c r="EZS43" s="149"/>
      <c r="EZT43" s="59"/>
      <c r="EZU43" s="149"/>
      <c r="EZV43" s="59"/>
      <c r="EZW43" s="149"/>
      <c r="EZX43" s="59"/>
      <c r="EZY43" s="149"/>
      <c r="EZZ43" s="59"/>
      <c r="FAA43" s="149"/>
      <c r="FAB43" s="59"/>
      <c r="FAC43" s="149"/>
      <c r="FAD43" s="59"/>
      <c r="FAE43" s="149"/>
      <c r="FAF43" s="59"/>
      <c r="FAG43" s="149"/>
      <c r="FAH43" s="59"/>
      <c r="FAI43" s="149"/>
      <c r="FAJ43" s="59"/>
      <c r="FAK43" s="149"/>
      <c r="FAL43" s="59"/>
      <c r="FAM43" s="149"/>
      <c r="FAN43" s="59"/>
      <c r="FAO43" s="149"/>
      <c r="FAP43" s="59"/>
      <c r="FAQ43" s="149"/>
      <c r="FAR43" s="59"/>
      <c r="FAS43" s="149"/>
      <c r="FAT43" s="59"/>
      <c r="FAU43" s="149"/>
      <c r="FAV43" s="59"/>
      <c r="FAW43" s="149"/>
      <c r="FAX43" s="59"/>
      <c r="FAY43" s="149"/>
      <c r="FAZ43" s="59"/>
      <c r="FBA43" s="149"/>
      <c r="FBB43" s="59"/>
      <c r="FBC43" s="149"/>
      <c r="FBD43" s="59"/>
      <c r="FBE43" s="149"/>
      <c r="FBF43" s="59"/>
      <c r="FBG43" s="149"/>
      <c r="FBH43" s="59"/>
      <c r="FBI43" s="149"/>
      <c r="FBJ43" s="59"/>
      <c r="FBK43" s="149"/>
      <c r="FBL43" s="59"/>
      <c r="FBM43" s="149"/>
      <c r="FBN43" s="59"/>
      <c r="FBO43" s="149"/>
      <c r="FBP43" s="59"/>
      <c r="FBQ43" s="149"/>
      <c r="FBR43" s="59"/>
      <c r="FBS43" s="149"/>
      <c r="FBT43" s="59"/>
      <c r="FBU43" s="149"/>
      <c r="FBV43" s="59"/>
      <c r="FBW43" s="149"/>
      <c r="FBX43" s="59"/>
      <c r="FBY43" s="149"/>
      <c r="FBZ43" s="59"/>
      <c r="FCA43" s="149"/>
      <c r="FCB43" s="59"/>
      <c r="FCC43" s="149"/>
      <c r="FCD43" s="59"/>
      <c r="FCE43" s="149"/>
      <c r="FCF43" s="59"/>
      <c r="FCG43" s="149"/>
      <c r="FCH43" s="59"/>
      <c r="FCI43" s="149"/>
      <c r="FCJ43" s="59"/>
      <c r="FCK43" s="149"/>
      <c r="FCL43" s="59"/>
      <c r="FCM43" s="149"/>
      <c r="FCN43" s="59"/>
      <c r="FCO43" s="149"/>
      <c r="FCP43" s="59"/>
      <c r="FCQ43" s="149"/>
      <c r="FCR43" s="59"/>
      <c r="FCS43" s="149"/>
      <c r="FCT43" s="59"/>
      <c r="FCU43" s="149"/>
      <c r="FCV43" s="59"/>
      <c r="FCW43" s="149"/>
      <c r="FCX43" s="59"/>
      <c r="FCY43" s="149"/>
      <c r="FCZ43" s="59"/>
      <c r="FDA43" s="149"/>
      <c r="FDB43" s="59"/>
      <c r="FDC43" s="149"/>
      <c r="FDD43" s="59"/>
      <c r="FDE43" s="149"/>
      <c r="FDF43" s="59"/>
      <c r="FDG43" s="149"/>
      <c r="FDH43" s="59"/>
      <c r="FDI43" s="149"/>
      <c r="FDJ43" s="59"/>
      <c r="FDK43" s="149"/>
      <c r="FDL43" s="59"/>
      <c r="FDM43" s="149"/>
      <c r="FDN43" s="59"/>
      <c r="FDO43" s="149"/>
      <c r="FDP43" s="59"/>
      <c r="FDQ43" s="149"/>
      <c r="FDR43" s="59"/>
      <c r="FDS43" s="149"/>
      <c r="FDT43" s="59"/>
      <c r="FDU43" s="149"/>
      <c r="FDV43" s="59"/>
      <c r="FDW43" s="149"/>
      <c r="FDX43" s="59"/>
      <c r="FDY43" s="149"/>
      <c r="FDZ43" s="59"/>
      <c r="FEA43" s="149"/>
      <c r="FEB43" s="59"/>
      <c r="FEC43" s="149"/>
      <c r="FED43" s="59"/>
      <c r="FEE43" s="149"/>
      <c r="FEF43" s="59"/>
      <c r="FEG43" s="149"/>
      <c r="FEH43" s="59"/>
      <c r="FEI43" s="149"/>
      <c r="FEJ43" s="59"/>
      <c r="FEK43" s="149"/>
      <c r="FEL43" s="59"/>
      <c r="FEM43" s="149"/>
      <c r="FEN43" s="59"/>
      <c r="FEO43" s="149"/>
      <c r="FEP43" s="59"/>
      <c r="FEQ43" s="149"/>
      <c r="FER43" s="59"/>
      <c r="FES43" s="149"/>
      <c r="FET43" s="59"/>
      <c r="FEU43" s="149"/>
      <c r="FEV43" s="59"/>
      <c r="FEW43" s="149"/>
      <c r="FEX43" s="59"/>
      <c r="FEY43" s="149"/>
      <c r="FEZ43" s="59"/>
      <c r="FFA43" s="149"/>
      <c r="FFB43" s="59"/>
      <c r="FFC43" s="149"/>
      <c r="FFD43" s="59"/>
      <c r="FFE43" s="149"/>
      <c r="FFF43" s="59"/>
      <c r="FFG43" s="149"/>
      <c r="FFH43" s="59"/>
      <c r="FFI43" s="149"/>
      <c r="FFJ43" s="59"/>
      <c r="FFK43" s="149"/>
      <c r="FFL43" s="59"/>
      <c r="FFM43" s="149"/>
      <c r="FFN43" s="59"/>
      <c r="FFO43" s="149"/>
      <c r="FFP43" s="59"/>
      <c r="FFQ43" s="149"/>
      <c r="FFR43" s="59"/>
      <c r="FFS43" s="149"/>
      <c r="FFT43" s="59"/>
      <c r="FFU43" s="149"/>
      <c r="FFV43" s="59"/>
      <c r="FFW43" s="149"/>
      <c r="FFX43" s="59"/>
      <c r="FFY43" s="149"/>
      <c r="FFZ43" s="59"/>
      <c r="FGA43" s="149"/>
      <c r="FGB43" s="59"/>
      <c r="FGC43" s="149"/>
      <c r="FGD43" s="59"/>
      <c r="FGE43" s="149"/>
      <c r="FGF43" s="59"/>
      <c r="FGG43" s="149"/>
      <c r="FGH43" s="59"/>
      <c r="FGI43" s="149"/>
      <c r="FGJ43" s="59"/>
      <c r="FGK43" s="149"/>
      <c r="FGL43" s="59"/>
      <c r="FGM43" s="149"/>
      <c r="FGN43" s="59"/>
      <c r="FGO43" s="149"/>
      <c r="FGP43" s="59"/>
      <c r="FGQ43" s="149"/>
      <c r="FGR43" s="59"/>
      <c r="FGS43" s="149"/>
      <c r="FGT43" s="59"/>
      <c r="FGU43" s="149"/>
      <c r="FGV43" s="59"/>
      <c r="FGW43" s="149"/>
      <c r="FGX43" s="59"/>
      <c r="FGY43" s="149"/>
      <c r="FGZ43" s="59"/>
      <c r="FHA43" s="149"/>
      <c r="FHB43" s="59"/>
      <c r="FHC43" s="149"/>
      <c r="FHD43" s="59"/>
      <c r="FHE43" s="149"/>
      <c r="FHF43" s="59"/>
      <c r="FHG43" s="149"/>
      <c r="FHH43" s="59"/>
      <c r="FHI43" s="149"/>
      <c r="FHJ43" s="59"/>
      <c r="FHK43" s="149"/>
      <c r="FHL43" s="59"/>
      <c r="FHM43" s="149"/>
      <c r="FHN43" s="59"/>
      <c r="FHO43" s="149"/>
      <c r="FHP43" s="59"/>
      <c r="FHQ43" s="149"/>
      <c r="FHR43" s="59"/>
      <c r="FHS43" s="149"/>
      <c r="FHT43" s="59"/>
      <c r="FHU43" s="149"/>
      <c r="FHV43" s="59"/>
      <c r="FHW43" s="149"/>
      <c r="FHX43" s="59"/>
      <c r="FHY43" s="149"/>
      <c r="FHZ43" s="59"/>
      <c r="FIA43" s="149"/>
      <c r="FIB43" s="59"/>
      <c r="FIC43" s="149"/>
      <c r="FID43" s="59"/>
      <c r="FIE43" s="149"/>
      <c r="FIF43" s="59"/>
      <c r="FIG43" s="149"/>
      <c r="FIH43" s="59"/>
      <c r="FII43" s="149"/>
      <c r="FIJ43" s="59"/>
      <c r="FIK43" s="149"/>
      <c r="FIL43" s="59"/>
      <c r="FIM43" s="149"/>
      <c r="FIN43" s="59"/>
      <c r="FIO43" s="149"/>
      <c r="FIP43" s="59"/>
      <c r="FIQ43" s="149"/>
      <c r="FIR43" s="59"/>
      <c r="FIS43" s="149"/>
      <c r="FIT43" s="59"/>
      <c r="FIU43" s="149"/>
      <c r="FIV43" s="59"/>
      <c r="FIW43" s="149"/>
      <c r="FIX43" s="59"/>
      <c r="FIY43" s="149"/>
      <c r="FIZ43" s="59"/>
      <c r="FJA43" s="149"/>
      <c r="FJB43" s="59"/>
      <c r="FJC43" s="149"/>
      <c r="FJD43" s="59"/>
      <c r="FJE43" s="149"/>
      <c r="FJF43" s="59"/>
      <c r="FJG43" s="149"/>
      <c r="FJH43" s="59"/>
      <c r="FJI43" s="149"/>
      <c r="FJJ43" s="59"/>
      <c r="FJK43" s="149"/>
      <c r="FJL43" s="59"/>
      <c r="FJM43" s="149"/>
      <c r="FJN43" s="59"/>
      <c r="FJO43" s="149"/>
      <c r="FJP43" s="59"/>
      <c r="FJQ43" s="149"/>
      <c r="FJR43" s="59"/>
      <c r="FJS43" s="149"/>
      <c r="FJT43" s="59"/>
      <c r="FJU43" s="149"/>
      <c r="FJV43" s="59"/>
      <c r="FJW43" s="149"/>
      <c r="FJX43" s="59"/>
      <c r="FJY43" s="149"/>
      <c r="FJZ43" s="59"/>
      <c r="FKA43" s="149"/>
      <c r="FKB43" s="59"/>
      <c r="FKC43" s="149"/>
      <c r="FKD43" s="59"/>
      <c r="FKE43" s="149"/>
      <c r="FKF43" s="59"/>
      <c r="FKG43" s="149"/>
      <c r="FKH43" s="59"/>
      <c r="FKI43" s="149"/>
      <c r="FKJ43" s="59"/>
      <c r="FKK43" s="149"/>
      <c r="FKL43" s="59"/>
      <c r="FKM43" s="149"/>
      <c r="FKN43" s="59"/>
      <c r="FKO43" s="149"/>
      <c r="FKP43" s="59"/>
      <c r="FKQ43" s="149"/>
      <c r="FKR43" s="59"/>
      <c r="FKS43" s="149"/>
      <c r="FKT43" s="59"/>
      <c r="FKU43" s="149"/>
      <c r="FKV43" s="59"/>
      <c r="FKW43" s="149"/>
      <c r="FKX43" s="59"/>
      <c r="FKY43" s="149"/>
      <c r="FKZ43" s="59"/>
      <c r="FLA43" s="149"/>
      <c r="FLB43" s="59"/>
      <c r="FLC43" s="149"/>
      <c r="FLD43" s="59"/>
      <c r="FLE43" s="149"/>
      <c r="FLF43" s="59"/>
      <c r="FLG43" s="149"/>
      <c r="FLH43" s="59"/>
      <c r="FLI43" s="149"/>
      <c r="FLJ43" s="59"/>
      <c r="FLK43" s="149"/>
      <c r="FLL43" s="59"/>
      <c r="FLM43" s="149"/>
      <c r="FLN43" s="59"/>
      <c r="FLO43" s="149"/>
      <c r="FLP43" s="59"/>
      <c r="FLQ43" s="149"/>
      <c r="FLR43" s="59"/>
      <c r="FLS43" s="149"/>
      <c r="FLT43" s="59"/>
      <c r="FLU43" s="149"/>
      <c r="FLV43" s="59"/>
      <c r="FLW43" s="149"/>
      <c r="FLX43" s="59"/>
      <c r="FLY43" s="149"/>
      <c r="FLZ43" s="59"/>
      <c r="FMA43" s="149"/>
      <c r="FMB43" s="59"/>
      <c r="FMC43" s="149"/>
      <c r="FMD43" s="59"/>
      <c r="FME43" s="149"/>
      <c r="FMF43" s="59"/>
      <c r="FMG43" s="149"/>
      <c r="FMH43" s="59"/>
      <c r="FMI43" s="149"/>
      <c r="FMJ43" s="59"/>
      <c r="FMK43" s="149"/>
      <c r="FML43" s="59"/>
      <c r="FMM43" s="149"/>
      <c r="FMN43" s="59"/>
      <c r="FMO43" s="149"/>
      <c r="FMP43" s="59"/>
      <c r="FMQ43" s="149"/>
      <c r="FMR43" s="59"/>
      <c r="FMS43" s="149"/>
      <c r="FMT43" s="59"/>
      <c r="FMU43" s="149"/>
      <c r="FMV43" s="59"/>
      <c r="FMW43" s="149"/>
      <c r="FMX43" s="59"/>
      <c r="FMY43" s="149"/>
      <c r="FMZ43" s="59"/>
      <c r="FNA43" s="149"/>
      <c r="FNB43" s="59"/>
      <c r="FNC43" s="149"/>
      <c r="FND43" s="59"/>
      <c r="FNE43" s="149"/>
      <c r="FNF43" s="59"/>
      <c r="FNG43" s="149"/>
      <c r="FNH43" s="59"/>
      <c r="FNI43" s="149"/>
      <c r="FNJ43" s="59"/>
      <c r="FNK43" s="149"/>
      <c r="FNL43" s="59"/>
      <c r="FNM43" s="149"/>
      <c r="FNN43" s="59"/>
      <c r="FNO43" s="149"/>
      <c r="FNP43" s="59"/>
      <c r="FNQ43" s="149"/>
      <c r="FNR43" s="59"/>
      <c r="FNS43" s="149"/>
      <c r="FNT43" s="59"/>
      <c r="FNU43" s="149"/>
      <c r="FNV43" s="59"/>
      <c r="FNW43" s="149"/>
      <c r="FNX43" s="59"/>
      <c r="FNY43" s="149"/>
      <c r="FNZ43" s="59"/>
      <c r="FOA43" s="149"/>
      <c r="FOB43" s="59"/>
      <c r="FOC43" s="149"/>
      <c r="FOD43" s="59"/>
      <c r="FOE43" s="149"/>
      <c r="FOF43" s="59"/>
      <c r="FOG43" s="149"/>
      <c r="FOH43" s="59"/>
      <c r="FOI43" s="149"/>
      <c r="FOJ43" s="59"/>
      <c r="FOK43" s="149"/>
      <c r="FOL43" s="59"/>
      <c r="FOM43" s="149"/>
      <c r="FON43" s="59"/>
      <c r="FOO43" s="149"/>
      <c r="FOP43" s="59"/>
      <c r="FOQ43" s="149"/>
      <c r="FOR43" s="59"/>
      <c r="FOS43" s="149"/>
      <c r="FOT43" s="59"/>
      <c r="FOU43" s="149"/>
      <c r="FOV43" s="59"/>
      <c r="FOW43" s="149"/>
      <c r="FOX43" s="59"/>
      <c r="FOY43" s="149"/>
      <c r="FOZ43" s="59"/>
      <c r="FPA43" s="149"/>
      <c r="FPB43" s="59"/>
      <c r="FPC43" s="149"/>
      <c r="FPD43" s="59"/>
      <c r="FPE43" s="149"/>
      <c r="FPF43" s="59"/>
      <c r="FPG43" s="149"/>
      <c r="FPH43" s="59"/>
      <c r="FPI43" s="149"/>
      <c r="FPJ43" s="59"/>
      <c r="FPK43" s="149"/>
      <c r="FPL43" s="59"/>
      <c r="FPM43" s="149"/>
      <c r="FPN43" s="59"/>
      <c r="FPO43" s="149"/>
      <c r="FPP43" s="59"/>
      <c r="FPQ43" s="149"/>
      <c r="FPR43" s="59"/>
      <c r="FPS43" s="149"/>
      <c r="FPT43" s="59"/>
      <c r="FPU43" s="149"/>
      <c r="FPV43" s="59"/>
      <c r="FPW43" s="149"/>
      <c r="FPX43" s="59"/>
      <c r="FPY43" s="149"/>
      <c r="FPZ43" s="59"/>
      <c r="FQA43" s="149"/>
      <c r="FQB43" s="59"/>
      <c r="FQC43" s="149"/>
      <c r="FQD43" s="59"/>
      <c r="FQE43" s="149"/>
      <c r="FQF43" s="59"/>
      <c r="FQG43" s="149"/>
      <c r="FQH43" s="59"/>
      <c r="FQI43" s="149"/>
      <c r="FQJ43" s="59"/>
      <c r="FQK43" s="149"/>
      <c r="FQL43" s="59"/>
      <c r="FQM43" s="149"/>
      <c r="FQN43" s="59"/>
      <c r="FQO43" s="149"/>
      <c r="FQP43" s="59"/>
      <c r="FQQ43" s="149"/>
      <c r="FQR43" s="59"/>
      <c r="FQS43" s="149"/>
      <c r="FQT43" s="59"/>
      <c r="FQU43" s="149"/>
      <c r="FQV43" s="59"/>
      <c r="FQW43" s="149"/>
      <c r="FQX43" s="59"/>
      <c r="FQY43" s="149"/>
      <c r="FQZ43" s="59"/>
      <c r="FRA43" s="149"/>
      <c r="FRB43" s="59"/>
      <c r="FRC43" s="149"/>
      <c r="FRD43" s="59"/>
      <c r="FRE43" s="149"/>
      <c r="FRF43" s="59"/>
      <c r="FRG43" s="149"/>
      <c r="FRH43" s="59"/>
      <c r="FRI43" s="149"/>
      <c r="FRJ43" s="59"/>
      <c r="FRK43" s="149"/>
      <c r="FRL43" s="59"/>
      <c r="FRM43" s="149"/>
      <c r="FRN43" s="59"/>
      <c r="FRO43" s="149"/>
      <c r="FRP43" s="59"/>
      <c r="FRQ43" s="149"/>
      <c r="FRR43" s="59"/>
      <c r="FRS43" s="149"/>
      <c r="FRT43" s="59"/>
      <c r="FRU43" s="149"/>
      <c r="FRV43" s="59"/>
      <c r="FRW43" s="149"/>
      <c r="FRX43" s="59"/>
      <c r="FRY43" s="149"/>
      <c r="FRZ43" s="59"/>
      <c r="FSA43" s="149"/>
      <c r="FSB43" s="59"/>
      <c r="FSC43" s="149"/>
      <c r="FSD43" s="59"/>
      <c r="FSE43" s="149"/>
      <c r="FSF43" s="59"/>
      <c r="FSG43" s="149"/>
      <c r="FSH43" s="59"/>
      <c r="FSI43" s="149"/>
      <c r="FSJ43" s="59"/>
      <c r="FSK43" s="149"/>
      <c r="FSL43" s="59"/>
      <c r="FSM43" s="149"/>
      <c r="FSN43" s="59"/>
      <c r="FSO43" s="149"/>
      <c r="FSP43" s="59"/>
      <c r="FSQ43" s="149"/>
      <c r="FSR43" s="59"/>
      <c r="FSS43" s="149"/>
      <c r="FST43" s="59"/>
      <c r="FSU43" s="149"/>
      <c r="FSV43" s="59"/>
      <c r="FSW43" s="149"/>
      <c r="FSX43" s="59"/>
      <c r="FSY43" s="149"/>
      <c r="FSZ43" s="59"/>
      <c r="FTA43" s="149"/>
      <c r="FTB43" s="59"/>
      <c r="FTC43" s="149"/>
      <c r="FTD43" s="59"/>
      <c r="FTE43" s="149"/>
      <c r="FTF43" s="59"/>
      <c r="FTG43" s="149"/>
      <c r="FTH43" s="59"/>
      <c r="FTI43" s="149"/>
      <c r="FTJ43" s="59"/>
      <c r="FTK43" s="149"/>
      <c r="FTL43" s="59"/>
      <c r="FTM43" s="149"/>
      <c r="FTN43" s="59"/>
      <c r="FTO43" s="149"/>
      <c r="FTP43" s="59"/>
      <c r="FTQ43" s="149"/>
      <c r="FTR43" s="59"/>
      <c r="FTS43" s="149"/>
      <c r="FTT43" s="59"/>
      <c r="FTU43" s="149"/>
      <c r="FTV43" s="59"/>
      <c r="FTW43" s="149"/>
      <c r="FTX43" s="59"/>
      <c r="FTY43" s="149"/>
      <c r="FTZ43" s="59"/>
      <c r="FUA43" s="149"/>
      <c r="FUB43" s="59"/>
      <c r="FUC43" s="149"/>
      <c r="FUD43" s="59"/>
      <c r="FUE43" s="149"/>
      <c r="FUF43" s="59"/>
      <c r="FUG43" s="149"/>
      <c r="FUH43" s="59"/>
      <c r="FUI43" s="149"/>
      <c r="FUJ43" s="59"/>
      <c r="FUK43" s="149"/>
      <c r="FUL43" s="59"/>
      <c r="FUM43" s="149"/>
      <c r="FUN43" s="59"/>
      <c r="FUO43" s="149"/>
      <c r="FUP43" s="59"/>
      <c r="FUQ43" s="149"/>
      <c r="FUR43" s="59"/>
      <c r="FUS43" s="149"/>
      <c r="FUT43" s="59"/>
      <c r="FUU43" s="149"/>
      <c r="FUV43" s="59"/>
      <c r="FUW43" s="149"/>
      <c r="FUX43" s="59"/>
      <c r="FUY43" s="149"/>
      <c r="FUZ43" s="59"/>
      <c r="FVA43" s="149"/>
      <c r="FVB43" s="59"/>
      <c r="FVC43" s="149"/>
      <c r="FVD43" s="59"/>
      <c r="FVE43" s="149"/>
      <c r="FVF43" s="59"/>
      <c r="FVG43" s="149"/>
      <c r="FVH43" s="59"/>
      <c r="FVI43" s="149"/>
      <c r="FVJ43" s="59"/>
      <c r="FVK43" s="149"/>
      <c r="FVL43" s="59"/>
      <c r="FVM43" s="149"/>
      <c r="FVN43" s="59"/>
      <c r="FVO43" s="149"/>
      <c r="FVP43" s="59"/>
      <c r="FVQ43" s="149"/>
      <c r="FVR43" s="59"/>
      <c r="FVS43" s="149"/>
      <c r="FVT43" s="59"/>
      <c r="FVU43" s="149"/>
      <c r="FVV43" s="59"/>
      <c r="FVW43" s="149"/>
      <c r="FVX43" s="59"/>
      <c r="FVY43" s="149"/>
      <c r="FVZ43" s="59"/>
      <c r="FWA43" s="149"/>
      <c r="FWB43" s="59"/>
      <c r="FWC43" s="149"/>
      <c r="FWD43" s="59"/>
      <c r="FWE43" s="149"/>
      <c r="FWF43" s="59"/>
      <c r="FWG43" s="149"/>
      <c r="FWH43" s="59"/>
      <c r="FWI43" s="149"/>
      <c r="FWJ43" s="59"/>
      <c r="FWK43" s="149"/>
      <c r="FWL43" s="59"/>
      <c r="FWM43" s="149"/>
      <c r="FWN43" s="59"/>
      <c r="FWO43" s="149"/>
      <c r="FWP43" s="59"/>
      <c r="FWQ43" s="149"/>
      <c r="FWR43" s="59"/>
      <c r="FWS43" s="149"/>
      <c r="FWT43" s="59"/>
      <c r="FWU43" s="149"/>
      <c r="FWV43" s="59"/>
      <c r="FWW43" s="149"/>
      <c r="FWX43" s="59"/>
      <c r="FWY43" s="149"/>
      <c r="FWZ43" s="59"/>
      <c r="FXA43" s="149"/>
      <c r="FXB43" s="59"/>
      <c r="FXC43" s="149"/>
      <c r="FXD43" s="59"/>
      <c r="FXE43" s="149"/>
      <c r="FXF43" s="59"/>
      <c r="FXG43" s="149"/>
      <c r="FXH43" s="59"/>
      <c r="FXI43" s="149"/>
      <c r="FXJ43" s="59"/>
      <c r="FXK43" s="149"/>
      <c r="FXL43" s="59"/>
      <c r="FXM43" s="149"/>
      <c r="FXN43" s="59"/>
      <c r="FXO43" s="149"/>
      <c r="FXP43" s="59"/>
      <c r="FXQ43" s="149"/>
      <c r="FXR43" s="59"/>
      <c r="FXS43" s="149"/>
      <c r="FXT43" s="59"/>
      <c r="FXU43" s="149"/>
      <c r="FXV43" s="59"/>
      <c r="FXW43" s="149"/>
      <c r="FXX43" s="59"/>
      <c r="FXY43" s="149"/>
      <c r="FXZ43" s="59"/>
      <c r="FYA43" s="149"/>
      <c r="FYB43" s="59"/>
      <c r="FYC43" s="149"/>
      <c r="FYD43" s="59"/>
      <c r="FYE43" s="149"/>
      <c r="FYF43" s="59"/>
      <c r="FYG43" s="149"/>
      <c r="FYH43" s="59"/>
      <c r="FYI43" s="149"/>
      <c r="FYJ43" s="59"/>
      <c r="FYK43" s="149"/>
      <c r="FYL43" s="59"/>
      <c r="FYM43" s="149"/>
      <c r="FYN43" s="59"/>
      <c r="FYO43" s="149"/>
      <c r="FYP43" s="59"/>
      <c r="FYQ43" s="149"/>
      <c r="FYR43" s="59"/>
      <c r="FYS43" s="149"/>
      <c r="FYT43" s="59"/>
      <c r="FYU43" s="149"/>
      <c r="FYV43" s="59"/>
      <c r="FYW43" s="149"/>
      <c r="FYX43" s="59"/>
      <c r="FYY43" s="149"/>
      <c r="FYZ43" s="59"/>
      <c r="FZA43" s="149"/>
      <c r="FZB43" s="59"/>
      <c r="FZC43" s="149"/>
      <c r="FZD43" s="59"/>
      <c r="FZE43" s="149"/>
      <c r="FZF43" s="59"/>
      <c r="FZG43" s="149"/>
      <c r="FZH43" s="59"/>
      <c r="FZI43" s="149"/>
      <c r="FZJ43" s="59"/>
      <c r="FZK43" s="149"/>
      <c r="FZL43" s="59"/>
      <c r="FZM43" s="149"/>
      <c r="FZN43" s="59"/>
      <c r="FZO43" s="149"/>
      <c r="FZP43" s="59"/>
      <c r="FZQ43" s="149"/>
      <c r="FZR43" s="59"/>
      <c r="FZS43" s="149"/>
      <c r="FZT43" s="59"/>
      <c r="FZU43" s="149"/>
      <c r="FZV43" s="59"/>
      <c r="FZW43" s="149"/>
      <c r="FZX43" s="59"/>
      <c r="FZY43" s="149"/>
      <c r="FZZ43" s="59"/>
      <c r="GAA43" s="149"/>
      <c r="GAB43" s="59"/>
      <c r="GAC43" s="149"/>
      <c r="GAD43" s="59"/>
      <c r="GAE43" s="149"/>
      <c r="GAF43" s="59"/>
      <c r="GAG43" s="149"/>
      <c r="GAH43" s="59"/>
      <c r="GAI43" s="149"/>
      <c r="GAJ43" s="59"/>
      <c r="GAK43" s="149"/>
      <c r="GAL43" s="59"/>
      <c r="GAM43" s="149"/>
      <c r="GAN43" s="59"/>
      <c r="GAO43" s="149"/>
      <c r="GAP43" s="59"/>
      <c r="GAQ43" s="149"/>
      <c r="GAR43" s="59"/>
      <c r="GAS43" s="149"/>
      <c r="GAT43" s="59"/>
      <c r="GAU43" s="149"/>
      <c r="GAV43" s="59"/>
      <c r="GAW43" s="149"/>
      <c r="GAX43" s="59"/>
      <c r="GAY43" s="149"/>
      <c r="GAZ43" s="59"/>
      <c r="GBA43" s="149"/>
      <c r="GBB43" s="59"/>
      <c r="GBC43" s="149"/>
      <c r="GBD43" s="59"/>
      <c r="GBE43" s="149"/>
      <c r="GBF43" s="59"/>
      <c r="GBG43" s="149"/>
      <c r="GBH43" s="59"/>
      <c r="GBI43" s="149"/>
      <c r="GBJ43" s="59"/>
      <c r="GBK43" s="149"/>
      <c r="GBL43" s="59"/>
      <c r="GBM43" s="149"/>
      <c r="GBN43" s="59"/>
      <c r="GBO43" s="149"/>
      <c r="GBP43" s="59"/>
      <c r="GBQ43" s="149"/>
      <c r="GBR43" s="59"/>
      <c r="GBS43" s="149"/>
      <c r="GBT43" s="59"/>
      <c r="GBU43" s="149"/>
      <c r="GBV43" s="59"/>
      <c r="GBW43" s="149"/>
      <c r="GBX43" s="59"/>
      <c r="GBY43" s="149"/>
      <c r="GBZ43" s="59"/>
      <c r="GCA43" s="149"/>
      <c r="GCB43" s="59"/>
      <c r="GCC43" s="149"/>
      <c r="GCD43" s="59"/>
      <c r="GCE43" s="149"/>
      <c r="GCF43" s="59"/>
      <c r="GCG43" s="149"/>
      <c r="GCH43" s="59"/>
      <c r="GCI43" s="149"/>
      <c r="GCJ43" s="59"/>
      <c r="GCK43" s="149"/>
      <c r="GCL43" s="59"/>
      <c r="GCM43" s="149"/>
      <c r="GCN43" s="59"/>
      <c r="GCO43" s="149"/>
      <c r="GCP43" s="59"/>
      <c r="GCQ43" s="149"/>
      <c r="GCR43" s="59"/>
      <c r="GCS43" s="149"/>
      <c r="GCT43" s="59"/>
      <c r="GCU43" s="149"/>
      <c r="GCV43" s="59"/>
      <c r="GCW43" s="149"/>
      <c r="GCX43" s="59"/>
      <c r="GCY43" s="149"/>
      <c r="GCZ43" s="59"/>
      <c r="GDA43" s="149"/>
      <c r="GDB43" s="59"/>
      <c r="GDC43" s="149"/>
      <c r="GDD43" s="59"/>
      <c r="GDE43" s="149"/>
      <c r="GDF43" s="59"/>
      <c r="GDG43" s="149"/>
      <c r="GDH43" s="59"/>
      <c r="GDI43" s="149"/>
      <c r="GDJ43" s="59"/>
      <c r="GDK43" s="149"/>
      <c r="GDL43" s="59"/>
      <c r="GDM43" s="149"/>
      <c r="GDN43" s="59"/>
      <c r="GDO43" s="149"/>
      <c r="GDP43" s="59"/>
      <c r="GDQ43" s="149"/>
      <c r="GDR43" s="59"/>
      <c r="GDS43" s="149"/>
      <c r="GDT43" s="59"/>
      <c r="GDU43" s="149"/>
      <c r="GDV43" s="59"/>
      <c r="GDW43" s="149"/>
      <c r="GDX43" s="59"/>
      <c r="GDY43" s="149"/>
      <c r="GDZ43" s="59"/>
      <c r="GEA43" s="149"/>
      <c r="GEB43" s="59"/>
      <c r="GEC43" s="149"/>
      <c r="GED43" s="59"/>
      <c r="GEE43" s="149"/>
      <c r="GEF43" s="59"/>
      <c r="GEG43" s="149"/>
      <c r="GEH43" s="59"/>
      <c r="GEI43" s="149"/>
      <c r="GEJ43" s="59"/>
      <c r="GEK43" s="149"/>
      <c r="GEL43" s="59"/>
      <c r="GEM43" s="149"/>
      <c r="GEN43" s="59"/>
      <c r="GEO43" s="149"/>
      <c r="GEP43" s="59"/>
      <c r="GEQ43" s="149"/>
      <c r="GER43" s="59"/>
      <c r="GES43" s="149"/>
      <c r="GET43" s="59"/>
      <c r="GEU43" s="149"/>
      <c r="GEV43" s="59"/>
      <c r="GEW43" s="149"/>
      <c r="GEX43" s="59"/>
      <c r="GEY43" s="149"/>
      <c r="GEZ43" s="59"/>
      <c r="GFA43" s="149"/>
      <c r="GFB43" s="59"/>
      <c r="GFC43" s="149"/>
      <c r="GFD43" s="59"/>
      <c r="GFE43" s="149"/>
      <c r="GFF43" s="59"/>
      <c r="GFG43" s="149"/>
      <c r="GFH43" s="59"/>
      <c r="GFI43" s="149"/>
      <c r="GFJ43" s="59"/>
      <c r="GFK43" s="149"/>
      <c r="GFL43" s="59"/>
      <c r="GFM43" s="149"/>
      <c r="GFN43" s="59"/>
      <c r="GFO43" s="149"/>
      <c r="GFP43" s="59"/>
      <c r="GFQ43" s="149"/>
      <c r="GFR43" s="59"/>
      <c r="GFS43" s="149"/>
      <c r="GFT43" s="59"/>
      <c r="GFU43" s="149"/>
      <c r="GFV43" s="59"/>
      <c r="GFW43" s="149"/>
      <c r="GFX43" s="59"/>
      <c r="GFY43" s="149"/>
      <c r="GFZ43" s="59"/>
      <c r="GGA43" s="149"/>
      <c r="GGB43" s="59"/>
      <c r="GGC43" s="149"/>
      <c r="GGD43" s="59"/>
      <c r="GGE43" s="149"/>
      <c r="GGF43" s="59"/>
      <c r="GGG43" s="149"/>
      <c r="GGH43" s="59"/>
      <c r="GGI43" s="149"/>
      <c r="GGJ43" s="59"/>
      <c r="GGK43" s="149"/>
      <c r="GGL43" s="59"/>
      <c r="GGM43" s="149"/>
      <c r="GGN43" s="59"/>
      <c r="GGO43" s="149"/>
      <c r="GGP43" s="59"/>
      <c r="GGQ43" s="149"/>
      <c r="GGR43" s="59"/>
      <c r="GGS43" s="149"/>
      <c r="GGT43" s="59"/>
      <c r="GGU43" s="149"/>
      <c r="GGV43" s="59"/>
      <c r="GGW43" s="149"/>
      <c r="GGX43" s="59"/>
      <c r="GGY43" s="149"/>
      <c r="GGZ43" s="59"/>
      <c r="GHA43" s="149"/>
      <c r="GHB43" s="59"/>
      <c r="GHC43" s="149"/>
      <c r="GHD43" s="59"/>
      <c r="GHE43" s="149"/>
      <c r="GHF43" s="59"/>
      <c r="GHG43" s="149"/>
      <c r="GHH43" s="59"/>
      <c r="GHI43" s="149"/>
      <c r="GHJ43" s="59"/>
      <c r="GHK43" s="149"/>
      <c r="GHL43" s="59"/>
      <c r="GHM43" s="149"/>
      <c r="GHN43" s="59"/>
      <c r="GHO43" s="149"/>
      <c r="GHP43" s="59"/>
      <c r="GHQ43" s="149"/>
      <c r="GHR43" s="59"/>
      <c r="GHS43" s="149"/>
      <c r="GHT43" s="59"/>
      <c r="GHU43" s="149"/>
      <c r="GHV43" s="59"/>
      <c r="GHW43" s="149"/>
      <c r="GHX43" s="59"/>
      <c r="GHY43" s="149"/>
      <c r="GHZ43" s="59"/>
      <c r="GIA43" s="149"/>
      <c r="GIB43" s="59"/>
      <c r="GIC43" s="149"/>
      <c r="GID43" s="59"/>
      <c r="GIE43" s="149"/>
      <c r="GIF43" s="59"/>
      <c r="GIG43" s="149"/>
      <c r="GIH43" s="59"/>
      <c r="GII43" s="149"/>
      <c r="GIJ43" s="59"/>
      <c r="GIK43" s="149"/>
      <c r="GIL43" s="59"/>
      <c r="GIM43" s="149"/>
      <c r="GIN43" s="59"/>
      <c r="GIO43" s="149"/>
      <c r="GIP43" s="59"/>
      <c r="GIQ43" s="149"/>
      <c r="GIR43" s="59"/>
      <c r="GIS43" s="149"/>
      <c r="GIT43" s="59"/>
      <c r="GIU43" s="149"/>
      <c r="GIV43" s="59"/>
      <c r="GIW43" s="149"/>
      <c r="GIX43" s="59"/>
      <c r="GIY43" s="149"/>
      <c r="GIZ43" s="59"/>
      <c r="GJA43" s="149"/>
      <c r="GJB43" s="59"/>
      <c r="GJC43" s="149"/>
      <c r="GJD43" s="59"/>
      <c r="GJE43" s="149"/>
      <c r="GJF43" s="59"/>
      <c r="GJG43" s="149"/>
      <c r="GJH43" s="59"/>
      <c r="GJI43" s="149"/>
      <c r="GJJ43" s="59"/>
      <c r="GJK43" s="149"/>
      <c r="GJL43" s="59"/>
      <c r="GJM43" s="149"/>
      <c r="GJN43" s="59"/>
      <c r="GJO43" s="149"/>
      <c r="GJP43" s="59"/>
      <c r="GJQ43" s="149"/>
      <c r="GJR43" s="59"/>
      <c r="GJS43" s="149"/>
      <c r="GJT43" s="59"/>
      <c r="GJU43" s="149"/>
      <c r="GJV43" s="59"/>
      <c r="GJW43" s="149"/>
      <c r="GJX43" s="59"/>
      <c r="GJY43" s="149"/>
      <c r="GJZ43" s="59"/>
      <c r="GKA43" s="149"/>
      <c r="GKB43" s="59"/>
      <c r="GKC43" s="149"/>
      <c r="GKD43" s="59"/>
      <c r="GKE43" s="149"/>
      <c r="GKF43" s="59"/>
      <c r="GKG43" s="149"/>
      <c r="GKH43" s="59"/>
      <c r="GKI43" s="149"/>
      <c r="GKJ43" s="59"/>
      <c r="GKK43" s="149"/>
      <c r="GKL43" s="59"/>
      <c r="GKM43" s="149"/>
      <c r="GKN43" s="59"/>
      <c r="GKO43" s="149"/>
      <c r="GKP43" s="59"/>
      <c r="GKQ43" s="149"/>
      <c r="GKR43" s="59"/>
      <c r="GKS43" s="149"/>
      <c r="GKT43" s="59"/>
      <c r="GKU43" s="149"/>
      <c r="GKV43" s="59"/>
      <c r="GKW43" s="149"/>
      <c r="GKX43" s="59"/>
      <c r="GKY43" s="149"/>
      <c r="GKZ43" s="59"/>
      <c r="GLA43" s="149"/>
      <c r="GLB43" s="59"/>
      <c r="GLC43" s="149"/>
      <c r="GLD43" s="59"/>
      <c r="GLE43" s="149"/>
      <c r="GLF43" s="59"/>
      <c r="GLG43" s="149"/>
      <c r="GLH43" s="59"/>
      <c r="GLI43" s="149"/>
      <c r="GLJ43" s="59"/>
      <c r="GLK43" s="149"/>
      <c r="GLL43" s="59"/>
      <c r="GLM43" s="149"/>
      <c r="GLN43" s="59"/>
      <c r="GLO43" s="149"/>
      <c r="GLP43" s="59"/>
      <c r="GLQ43" s="149"/>
      <c r="GLR43" s="59"/>
      <c r="GLS43" s="149"/>
      <c r="GLT43" s="59"/>
      <c r="GLU43" s="149"/>
      <c r="GLV43" s="59"/>
      <c r="GLW43" s="149"/>
      <c r="GLX43" s="59"/>
      <c r="GLY43" s="149"/>
      <c r="GLZ43" s="59"/>
      <c r="GMA43" s="149"/>
      <c r="GMB43" s="59"/>
      <c r="GMC43" s="149"/>
      <c r="GMD43" s="59"/>
      <c r="GME43" s="149"/>
      <c r="GMF43" s="59"/>
      <c r="GMG43" s="149"/>
      <c r="GMH43" s="59"/>
      <c r="GMI43" s="149"/>
      <c r="GMJ43" s="59"/>
      <c r="GMK43" s="149"/>
      <c r="GML43" s="59"/>
      <c r="GMM43" s="149"/>
      <c r="GMN43" s="59"/>
      <c r="GMO43" s="149"/>
      <c r="GMP43" s="59"/>
      <c r="GMQ43" s="149"/>
      <c r="GMR43" s="59"/>
      <c r="GMS43" s="149"/>
      <c r="GMT43" s="59"/>
      <c r="GMU43" s="149"/>
      <c r="GMV43" s="59"/>
      <c r="GMW43" s="149"/>
      <c r="GMX43" s="59"/>
      <c r="GMY43" s="149"/>
      <c r="GMZ43" s="59"/>
      <c r="GNA43" s="149"/>
      <c r="GNB43" s="59"/>
      <c r="GNC43" s="149"/>
      <c r="GND43" s="59"/>
      <c r="GNE43" s="149"/>
      <c r="GNF43" s="59"/>
      <c r="GNG43" s="149"/>
      <c r="GNH43" s="59"/>
      <c r="GNI43" s="149"/>
      <c r="GNJ43" s="59"/>
      <c r="GNK43" s="149"/>
      <c r="GNL43" s="59"/>
      <c r="GNM43" s="149"/>
      <c r="GNN43" s="59"/>
      <c r="GNO43" s="149"/>
      <c r="GNP43" s="59"/>
      <c r="GNQ43" s="149"/>
      <c r="GNR43" s="59"/>
      <c r="GNS43" s="149"/>
      <c r="GNT43" s="59"/>
      <c r="GNU43" s="149"/>
      <c r="GNV43" s="59"/>
      <c r="GNW43" s="149"/>
      <c r="GNX43" s="59"/>
      <c r="GNY43" s="149"/>
      <c r="GNZ43" s="59"/>
      <c r="GOA43" s="149"/>
      <c r="GOB43" s="59"/>
      <c r="GOC43" s="149"/>
      <c r="GOD43" s="59"/>
      <c r="GOE43" s="149"/>
      <c r="GOF43" s="59"/>
      <c r="GOG43" s="149"/>
      <c r="GOH43" s="59"/>
      <c r="GOI43" s="149"/>
      <c r="GOJ43" s="59"/>
      <c r="GOK43" s="149"/>
      <c r="GOL43" s="59"/>
      <c r="GOM43" s="149"/>
      <c r="GON43" s="59"/>
      <c r="GOO43" s="149"/>
      <c r="GOP43" s="59"/>
      <c r="GOQ43" s="149"/>
      <c r="GOR43" s="59"/>
      <c r="GOS43" s="149"/>
      <c r="GOT43" s="59"/>
      <c r="GOU43" s="149"/>
      <c r="GOV43" s="59"/>
      <c r="GOW43" s="149"/>
      <c r="GOX43" s="59"/>
      <c r="GOY43" s="149"/>
      <c r="GOZ43" s="59"/>
      <c r="GPA43" s="149"/>
      <c r="GPB43" s="59"/>
      <c r="GPC43" s="149"/>
      <c r="GPD43" s="59"/>
      <c r="GPE43" s="149"/>
      <c r="GPF43" s="59"/>
      <c r="GPG43" s="149"/>
      <c r="GPH43" s="59"/>
      <c r="GPI43" s="149"/>
      <c r="GPJ43" s="59"/>
      <c r="GPK43" s="149"/>
      <c r="GPL43" s="59"/>
      <c r="GPM43" s="149"/>
      <c r="GPN43" s="59"/>
      <c r="GPO43" s="149"/>
      <c r="GPP43" s="59"/>
      <c r="GPQ43" s="149"/>
      <c r="GPR43" s="59"/>
      <c r="GPS43" s="149"/>
      <c r="GPT43" s="59"/>
      <c r="GPU43" s="149"/>
      <c r="GPV43" s="59"/>
      <c r="GPW43" s="149"/>
      <c r="GPX43" s="59"/>
      <c r="GPY43" s="149"/>
      <c r="GPZ43" s="59"/>
      <c r="GQA43" s="149"/>
      <c r="GQB43" s="59"/>
      <c r="GQC43" s="149"/>
      <c r="GQD43" s="59"/>
      <c r="GQE43" s="149"/>
      <c r="GQF43" s="59"/>
      <c r="GQG43" s="149"/>
      <c r="GQH43" s="59"/>
      <c r="GQI43" s="149"/>
      <c r="GQJ43" s="59"/>
      <c r="GQK43" s="149"/>
      <c r="GQL43" s="59"/>
      <c r="GQM43" s="149"/>
      <c r="GQN43" s="59"/>
      <c r="GQO43" s="149"/>
      <c r="GQP43" s="59"/>
      <c r="GQQ43" s="149"/>
      <c r="GQR43" s="59"/>
      <c r="GQS43" s="149"/>
      <c r="GQT43" s="59"/>
      <c r="GQU43" s="149"/>
      <c r="GQV43" s="59"/>
      <c r="GQW43" s="149"/>
      <c r="GQX43" s="59"/>
      <c r="GQY43" s="149"/>
      <c r="GQZ43" s="59"/>
      <c r="GRA43" s="149"/>
      <c r="GRB43" s="59"/>
      <c r="GRC43" s="149"/>
      <c r="GRD43" s="59"/>
      <c r="GRE43" s="149"/>
      <c r="GRF43" s="59"/>
      <c r="GRG43" s="149"/>
      <c r="GRH43" s="59"/>
      <c r="GRI43" s="149"/>
      <c r="GRJ43" s="59"/>
      <c r="GRK43" s="149"/>
      <c r="GRL43" s="59"/>
      <c r="GRM43" s="149"/>
      <c r="GRN43" s="59"/>
      <c r="GRO43" s="149"/>
      <c r="GRP43" s="59"/>
      <c r="GRQ43" s="149"/>
      <c r="GRR43" s="59"/>
      <c r="GRS43" s="149"/>
      <c r="GRT43" s="59"/>
      <c r="GRU43" s="149"/>
      <c r="GRV43" s="59"/>
      <c r="GRW43" s="149"/>
      <c r="GRX43" s="59"/>
      <c r="GRY43" s="149"/>
      <c r="GRZ43" s="59"/>
      <c r="GSA43" s="149"/>
      <c r="GSB43" s="59"/>
      <c r="GSC43" s="149"/>
      <c r="GSD43" s="59"/>
      <c r="GSE43" s="149"/>
      <c r="GSF43" s="59"/>
      <c r="GSG43" s="149"/>
      <c r="GSH43" s="59"/>
      <c r="GSI43" s="149"/>
      <c r="GSJ43" s="59"/>
      <c r="GSK43" s="149"/>
      <c r="GSL43" s="59"/>
      <c r="GSM43" s="149"/>
      <c r="GSN43" s="59"/>
      <c r="GSO43" s="149"/>
      <c r="GSP43" s="59"/>
      <c r="GSQ43" s="149"/>
      <c r="GSR43" s="59"/>
      <c r="GSS43" s="149"/>
      <c r="GST43" s="59"/>
      <c r="GSU43" s="149"/>
      <c r="GSV43" s="59"/>
      <c r="GSW43" s="149"/>
      <c r="GSX43" s="59"/>
      <c r="GSY43" s="149"/>
      <c r="GSZ43" s="59"/>
      <c r="GTA43" s="149"/>
      <c r="GTB43" s="59"/>
      <c r="GTC43" s="149"/>
      <c r="GTD43" s="59"/>
      <c r="GTE43" s="149"/>
      <c r="GTF43" s="59"/>
      <c r="GTG43" s="149"/>
      <c r="GTH43" s="59"/>
      <c r="GTI43" s="149"/>
      <c r="GTJ43" s="59"/>
      <c r="GTK43" s="149"/>
      <c r="GTL43" s="59"/>
      <c r="GTM43" s="149"/>
      <c r="GTN43" s="59"/>
      <c r="GTO43" s="149"/>
      <c r="GTP43" s="59"/>
      <c r="GTQ43" s="149"/>
      <c r="GTR43" s="59"/>
      <c r="GTS43" s="149"/>
      <c r="GTT43" s="59"/>
      <c r="GTU43" s="149"/>
      <c r="GTV43" s="59"/>
      <c r="GTW43" s="149"/>
      <c r="GTX43" s="59"/>
      <c r="GTY43" s="149"/>
      <c r="GTZ43" s="59"/>
      <c r="GUA43" s="149"/>
      <c r="GUB43" s="59"/>
      <c r="GUC43" s="149"/>
      <c r="GUD43" s="59"/>
      <c r="GUE43" s="149"/>
      <c r="GUF43" s="59"/>
      <c r="GUG43" s="149"/>
      <c r="GUH43" s="59"/>
      <c r="GUI43" s="149"/>
      <c r="GUJ43" s="59"/>
      <c r="GUK43" s="149"/>
      <c r="GUL43" s="59"/>
      <c r="GUM43" s="149"/>
      <c r="GUN43" s="59"/>
      <c r="GUO43" s="149"/>
      <c r="GUP43" s="59"/>
      <c r="GUQ43" s="149"/>
      <c r="GUR43" s="59"/>
      <c r="GUS43" s="149"/>
      <c r="GUT43" s="59"/>
      <c r="GUU43" s="149"/>
      <c r="GUV43" s="59"/>
      <c r="GUW43" s="149"/>
      <c r="GUX43" s="59"/>
      <c r="GUY43" s="149"/>
      <c r="GUZ43" s="59"/>
      <c r="GVA43" s="149"/>
      <c r="GVB43" s="59"/>
      <c r="GVC43" s="149"/>
      <c r="GVD43" s="59"/>
      <c r="GVE43" s="149"/>
      <c r="GVF43" s="59"/>
      <c r="GVG43" s="149"/>
      <c r="GVH43" s="59"/>
      <c r="GVI43" s="149"/>
      <c r="GVJ43" s="59"/>
      <c r="GVK43" s="149"/>
      <c r="GVL43" s="59"/>
      <c r="GVM43" s="149"/>
      <c r="GVN43" s="59"/>
      <c r="GVO43" s="149"/>
      <c r="GVP43" s="59"/>
      <c r="GVQ43" s="149"/>
      <c r="GVR43" s="59"/>
      <c r="GVS43" s="149"/>
      <c r="GVT43" s="59"/>
      <c r="GVU43" s="149"/>
      <c r="GVV43" s="59"/>
      <c r="GVW43" s="149"/>
      <c r="GVX43" s="59"/>
      <c r="GVY43" s="149"/>
      <c r="GVZ43" s="59"/>
      <c r="GWA43" s="149"/>
      <c r="GWB43" s="59"/>
      <c r="GWC43" s="149"/>
      <c r="GWD43" s="59"/>
      <c r="GWE43" s="149"/>
      <c r="GWF43" s="59"/>
      <c r="GWG43" s="149"/>
      <c r="GWH43" s="59"/>
      <c r="GWI43" s="149"/>
      <c r="GWJ43" s="59"/>
      <c r="GWK43" s="149"/>
      <c r="GWL43" s="59"/>
      <c r="GWM43" s="149"/>
      <c r="GWN43" s="59"/>
      <c r="GWO43" s="149"/>
      <c r="GWP43" s="59"/>
      <c r="GWQ43" s="149"/>
      <c r="GWR43" s="59"/>
      <c r="GWS43" s="149"/>
      <c r="GWT43" s="59"/>
      <c r="GWU43" s="149"/>
      <c r="GWV43" s="59"/>
      <c r="GWW43" s="149"/>
      <c r="GWX43" s="59"/>
      <c r="GWY43" s="149"/>
      <c r="GWZ43" s="59"/>
      <c r="GXA43" s="149"/>
      <c r="GXB43" s="59"/>
      <c r="GXC43" s="149"/>
      <c r="GXD43" s="59"/>
      <c r="GXE43" s="149"/>
      <c r="GXF43" s="59"/>
      <c r="GXG43" s="149"/>
      <c r="GXH43" s="59"/>
      <c r="GXI43" s="149"/>
      <c r="GXJ43" s="59"/>
      <c r="GXK43" s="149"/>
      <c r="GXL43" s="59"/>
      <c r="GXM43" s="149"/>
      <c r="GXN43" s="59"/>
      <c r="GXO43" s="149"/>
      <c r="GXP43" s="59"/>
      <c r="GXQ43" s="149"/>
      <c r="GXR43" s="59"/>
      <c r="GXS43" s="149"/>
      <c r="GXT43" s="59"/>
      <c r="GXU43" s="149"/>
      <c r="GXV43" s="59"/>
      <c r="GXW43" s="149"/>
      <c r="GXX43" s="59"/>
      <c r="GXY43" s="149"/>
      <c r="GXZ43" s="59"/>
      <c r="GYA43" s="149"/>
      <c r="GYB43" s="59"/>
      <c r="GYC43" s="149"/>
      <c r="GYD43" s="59"/>
      <c r="GYE43" s="149"/>
      <c r="GYF43" s="59"/>
      <c r="GYG43" s="149"/>
      <c r="GYH43" s="59"/>
      <c r="GYI43" s="149"/>
      <c r="GYJ43" s="59"/>
      <c r="GYK43" s="149"/>
      <c r="GYL43" s="59"/>
      <c r="GYM43" s="149"/>
      <c r="GYN43" s="59"/>
      <c r="GYO43" s="149"/>
      <c r="GYP43" s="59"/>
      <c r="GYQ43" s="149"/>
      <c r="GYR43" s="59"/>
      <c r="GYS43" s="149"/>
      <c r="GYT43" s="59"/>
      <c r="GYU43" s="149"/>
      <c r="GYV43" s="59"/>
      <c r="GYW43" s="149"/>
      <c r="GYX43" s="59"/>
      <c r="GYY43" s="149"/>
      <c r="GYZ43" s="59"/>
      <c r="GZA43" s="149"/>
      <c r="GZB43" s="59"/>
      <c r="GZC43" s="149"/>
      <c r="GZD43" s="59"/>
      <c r="GZE43" s="149"/>
      <c r="GZF43" s="59"/>
      <c r="GZG43" s="149"/>
      <c r="GZH43" s="59"/>
      <c r="GZI43" s="149"/>
      <c r="GZJ43" s="59"/>
      <c r="GZK43" s="149"/>
      <c r="GZL43" s="59"/>
      <c r="GZM43" s="149"/>
      <c r="GZN43" s="59"/>
      <c r="GZO43" s="149"/>
      <c r="GZP43" s="59"/>
      <c r="GZQ43" s="149"/>
      <c r="GZR43" s="59"/>
      <c r="GZS43" s="149"/>
      <c r="GZT43" s="59"/>
      <c r="GZU43" s="149"/>
      <c r="GZV43" s="59"/>
      <c r="GZW43" s="149"/>
      <c r="GZX43" s="59"/>
      <c r="GZY43" s="149"/>
      <c r="GZZ43" s="59"/>
      <c r="HAA43" s="149"/>
      <c r="HAB43" s="59"/>
      <c r="HAC43" s="149"/>
      <c r="HAD43" s="59"/>
      <c r="HAE43" s="149"/>
      <c r="HAF43" s="59"/>
      <c r="HAG43" s="149"/>
      <c r="HAH43" s="59"/>
      <c r="HAI43" s="149"/>
      <c r="HAJ43" s="59"/>
      <c r="HAK43" s="149"/>
      <c r="HAL43" s="59"/>
      <c r="HAM43" s="149"/>
      <c r="HAN43" s="59"/>
      <c r="HAO43" s="149"/>
      <c r="HAP43" s="59"/>
      <c r="HAQ43" s="149"/>
      <c r="HAR43" s="59"/>
      <c r="HAS43" s="149"/>
      <c r="HAT43" s="59"/>
      <c r="HAU43" s="149"/>
      <c r="HAV43" s="59"/>
      <c r="HAW43" s="149"/>
      <c r="HAX43" s="59"/>
      <c r="HAY43" s="149"/>
      <c r="HAZ43" s="59"/>
      <c r="HBA43" s="149"/>
      <c r="HBB43" s="59"/>
      <c r="HBC43" s="149"/>
      <c r="HBD43" s="59"/>
      <c r="HBE43" s="149"/>
      <c r="HBF43" s="59"/>
      <c r="HBG43" s="149"/>
      <c r="HBH43" s="59"/>
      <c r="HBI43" s="149"/>
      <c r="HBJ43" s="59"/>
      <c r="HBK43" s="149"/>
      <c r="HBL43" s="59"/>
      <c r="HBM43" s="149"/>
      <c r="HBN43" s="59"/>
      <c r="HBO43" s="149"/>
      <c r="HBP43" s="59"/>
      <c r="HBQ43" s="149"/>
      <c r="HBR43" s="59"/>
      <c r="HBS43" s="149"/>
      <c r="HBT43" s="59"/>
      <c r="HBU43" s="149"/>
      <c r="HBV43" s="59"/>
      <c r="HBW43" s="149"/>
      <c r="HBX43" s="59"/>
      <c r="HBY43" s="149"/>
      <c r="HBZ43" s="59"/>
      <c r="HCA43" s="149"/>
      <c r="HCB43" s="59"/>
      <c r="HCC43" s="149"/>
      <c r="HCD43" s="59"/>
      <c r="HCE43" s="149"/>
      <c r="HCF43" s="59"/>
      <c r="HCG43" s="149"/>
      <c r="HCH43" s="59"/>
      <c r="HCI43" s="149"/>
      <c r="HCJ43" s="59"/>
      <c r="HCK43" s="149"/>
      <c r="HCL43" s="59"/>
      <c r="HCM43" s="149"/>
      <c r="HCN43" s="59"/>
      <c r="HCO43" s="149"/>
      <c r="HCP43" s="59"/>
      <c r="HCQ43" s="149"/>
      <c r="HCR43" s="59"/>
      <c r="HCS43" s="149"/>
      <c r="HCT43" s="59"/>
      <c r="HCU43" s="149"/>
      <c r="HCV43" s="59"/>
      <c r="HCW43" s="149"/>
      <c r="HCX43" s="59"/>
      <c r="HCY43" s="149"/>
      <c r="HCZ43" s="59"/>
      <c r="HDA43" s="149"/>
      <c r="HDB43" s="59"/>
      <c r="HDC43" s="149"/>
      <c r="HDD43" s="59"/>
      <c r="HDE43" s="149"/>
      <c r="HDF43" s="59"/>
      <c r="HDG43" s="149"/>
      <c r="HDH43" s="59"/>
      <c r="HDI43" s="149"/>
      <c r="HDJ43" s="59"/>
      <c r="HDK43" s="149"/>
      <c r="HDL43" s="59"/>
      <c r="HDM43" s="149"/>
      <c r="HDN43" s="59"/>
      <c r="HDO43" s="149"/>
      <c r="HDP43" s="59"/>
      <c r="HDQ43" s="149"/>
      <c r="HDR43" s="59"/>
      <c r="HDS43" s="149"/>
      <c r="HDT43" s="59"/>
      <c r="HDU43" s="149"/>
      <c r="HDV43" s="59"/>
      <c r="HDW43" s="149"/>
      <c r="HDX43" s="59"/>
      <c r="HDY43" s="149"/>
      <c r="HDZ43" s="59"/>
      <c r="HEA43" s="149"/>
      <c r="HEB43" s="59"/>
      <c r="HEC43" s="149"/>
      <c r="HED43" s="59"/>
      <c r="HEE43" s="149"/>
      <c r="HEF43" s="59"/>
      <c r="HEG43" s="149"/>
      <c r="HEH43" s="59"/>
      <c r="HEI43" s="149"/>
      <c r="HEJ43" s="59"/>
      <c r="HEK43" s="149"/>
      <c r="HEL43" s="59"/>
      <c r="HEM43" s="149"/>
      <c r="HEN43" s="59"/>
      <c r="HEO43" s="149"/>
      <c r="HEP43" s="59"/>
      <c r="HEQ43" s="149"/>
      <c r="HER43" s="59"/>
      <c r="HES43" s="149"/>
      <c r="HET43" s="59"/>
      <c r="HEU43" s="149"/>
      <c r="HEV43" s="59"/>
      <c r="HEW43" s="149"/>
      <c r="HEX43" s="59"/>
      <c r="HEY43" s="149"/>
      <c r="HEZ43" s="59"/>
      <c r="HFA43" s="149"/>
      <c r="HFB43" s="59"/>
      <c r="HFC43" s="149"/>
      <c r="HFD43" s="59"/>
      <c r="HFE43" s="149"/>
      <c r="HFF43" s="59"/>
      <c r="HFG43" s="149"/>
      <c r="HFH43" s="59"/>
      <c r="HFI43" s="149"/>
      <c r="HFJ43" s="59"/>
      <c r="HFK43" s="149"/>
      <c r="HFL43" s="59"/>
      <c r="HFM43" s="149"/>
      <c r="HFN43" s="59"/>
      <c r="HFO43" s="149"/>
      <c r="HFP43" s="59"/>
      <c r="HFQ43" s="149"/>
      <c r="HFR43" s="59"/>
      <c r="HFS43" s="149"/>
      <c r="HFT43" s="59"/>
      <c r="HFU43" s="149"/>
      <c r="HFV43" s="59"/>
      <c r="HFW43" s="149"/>
      <c r="HFX43" s="59"/>
      <c r="HFY43" s="149"/>
      <c r="HFZ43" s="59"/>
      <c r="HGA43" s="149"/>
      <c r="HGB43" s="59"/>
      <c r="HGC43" s="149"/>
      <c r="HGD43" s="59"/>
      <c r="HGE43" s="149"/>
      <c r="HGF43" s="59"/>
      <c r="HGG43" s="149"/>
      <c r="HGH43" s="59"/>
      <c r="HGI43" s="149"/>
      <c r="HGJ43" s="59"/>
      <c r="HGK43" s="149"/>
      <c r="HGL43" s="59"/>
      <c r="HGM43" s="149"/>
      <c r="HGN43" s="59"/>
      <c r="HGO43" s="149"/>
      <c r="HGP43" s="59"/>
      <c r="HGQ43" s="149"/>
      <c r="HGR43" s="59"/>
      <c r="HGS43" s="149"/>
      <c r="HGT43" s="59"/>
      <c r="HGU43" s="149"/>
      <c r="HGV43" s="59"/>
      <c r="HGW43" s="149"/>
      <c r="HGX43" s="59"/>
      <c r="HGY43" s="149"/>
      <c r="HGZ43" s="59"/>
      <c r="HHA43" s="149"/>
      <c r="HHB43" s="59"/>
      <c r="HHC43" s="149"/>
      <c r="HHD43" s="59"/>
      <c r="HHE43" s="149"/>
      <c r="HHF43" s="59"/>
      <c r="HHG43" s="149"/>
      <c r="HHH43" s="59"/>
      <c r="HHI43" s="149"/>
      <c r="HHJ43" s="59"/>
      <c r="HHK43" s="149"/>
      <c r="HHL43" s="59"/>
      <c r="HHM43" s="149"/>
      <c r="HHN43" s="59"/>
      <c r="HHO43" s="149"/>
      <c r="HHP43" s="59"/>
      <c r="HHQ43" s="149"/>
      <c r="HHR43" s="59"/>
      <c r="HHS43" s="149"/>
      <c r="HHT43" s="59"/>
      <c r="HHU43" s="149"/>
      <c r="HHV43" s="59"/>
      <c r="HHW43" s="149"/>
      <c r="HHX43" s="59"/>
      <c r="HHY43" s="149"/>
      <c r="HHZ43" s="59"/>
      <c r="HIA43" s="149"/>
      <c r="HIB43" s="59"/>
      <c r="HIC43" s="149"/>
      <c r="HID43" s="59"/>
      <c r="HIE43" s="149"/>
      <c r="HIF43" s="59"/>
      <c r="HIG43" s="149"/>
      <c r="HIH43" s="59"/>
      <c r="HII43" s="149"/>
      <c r="HIJ43" s="59"/>
      <c r="HIK43" s="149"/>
      <c r="HIL43" s="59"/>
      <c r="HIM43" s="149"/>
      <c r="HIN43" s="59"/>
      <c r="HIO43" s="149"/>
      <c r="HIP43" s="59"/>
      <c r="HIQ43" s="149"/>
      <c r="HIR43" s="59"/>
      <c r="HIS43" s="149"/>
      <c r="HIT43" s="59"/>
      <c r="HIU43" s="149"/>
      <c r="HIV43" s="59"/>
      <c r="HIW43" s="149"/>
      <c r="HIX43" s="59"/>
      <c r="HIY43" s="149"/>
      <c r="HIZ43" s="59"/>
      <c r="HJA43" s="149"/>
      <c r="HJB43" s="59"/>
      <c r="HJC43" s="149"/>
      <c r="HJD43" s="59"/>
      <c r="HJE43" s="149"/>
      <c r="HJF43" s="59"/>
      <c r="HJG43" s="149"/>
      <c r="HJH43" s="59"/>
      <c r="HJI43" s="149"/>
      <c r="HJJ43" s="59"/>
      <c r="HJK43" s="149"/>
      <c r="HJL43" s="59"/>
      <c r="HJM43" s="149"/>
      <c r="HJN43" s="59"/>
      <c r="HJO43" s="149"/>
      <c r="HJP43" s="59"/>
      <c r="HJQ43" s="149"/>
      <c r="HJR43" s="59"/>
      <c r="HJS43" s="149"/>
      <c r="HJT43" s="59"/>
      <c r="HJU43" s="149"/>
      <c r="HJV43" s="59"/>
      <c r="HJW43" s="149"/>
      <c r="HJX43" s="59"/>
      <c r="HJY43" s="149"/>
      <c r="HJZ43" s="59"/>
      <c r="HKA43" s="149"/>
      <c r="HKB43" s="59"/>
      <c r="HKC43" s="149"/>
      <c r="HKD43" s="59"/>
      <c r="HKE43" s="149"/>
      <c r="HKF43" s="59"/>
      <c r="HKG43" s="149"/>
      <c r="HKH43" s="59"/>
      <c r="HKI43" s="149"/>
      <c r="HKJ43" s="59"/>
      <c r="HKK43" s="149"/>
      <c r="HKL43" s="59"/>
      <c r="HKM43" s="149"/>
      <c r="HKN43" s="59"/>
      <c r="HKO43" s="149"/>
      <c r="HKP43" s="59"/>
      <c r="HKQ43" s="149"/>
      <c r="HKR43" s="59"/>
      <c r="HKS43" s="149"/>
      <c r="HKT43" s="59"/>
      <c r="HKU43" s="149"/>
      <c r="HKV43" s="59"/>
      <c r="HKW43" s="149"/>
      <c r="HKX43" s="59"/>
      <c r="HKY43" s="149"/>
      <c r="HKZ43" s="59"/>
      <c r="HLA43" s="149"/>
      <c r="HLB43" s="59"/>
      <c r="HLC43" s="149"/>
      <c r="HLD43" s="59"/>
      <c r="HLE43" s="149"/>
      <c r="HLF43" s="59"/>
      <c r="HLG43" s="149"/>
      <c r="HLH43" s="59"/>
      <c r="HLI43" s="149"/>
      <c r="HLJ43" s="59"/>
      <c r="HLK43" s="149"/>
      <c r="HLL43" s="59"/>
      <c r="HLM43" s="149"/>
      <c r="HLN43" s="59"/>
      <c r="HLO43" s="149"/>
      <c r="HLP43" s="59"/>
      <c r="HLQ43" s="149"/>
      <c r="HLR43" s="59"/>
      <c r="HLS43" s="149"/>
      <c r="HLT43" s="59"/>
      <c r="HLU43" s="149"/>
      <c r="HLV43" s="59"/>
      <c r="HLW43" s="149"/>
      <c r="HLX43" s="59"/>
      <c r="HLY43" s="149"/>
      <c r="HLZ43" s="59"/>
      <c r="HMA43" s="149"/>
      <c r="HMB43" s="59"/>
      <c r="HMC43" s="149"/>
      <c r="HMD43" s="59"/>
      <c r="HME43" s="149"/>
      <c r="HMF43" s="59"/>
      <c r="HMG43" s="149"/>
      <c r="HMH43" s="59"/>
      <c r="HMI43" s="149"/>
      <c r="HMJ43" s="59"/>
      <c r="HMK43" s="149"/>
      <c r="HML43" s="59"/>
      <c r="HMM43" s="149"/>
      <c r="HMN43" s="59"/>
      <c r="HMO43" s="149"/>
      <c r="HMP43" s="59"/>
      <c r="HMQ43" s="149"/>
      <c r="HMR43" s="59"/>
      <c r="HMS43" s="149"/>
      <c r="HMT43" s="59"/>
      <c r="HMU43" s="149"/>
      <c r="HMV43" s="59"/>
      <c r="HMW43" s="149"/>
      <c r="HMX43" s="59"/>
      <c r="HMY43" s="149"/>
      <c r="HMZ43" s="59"/>
      <c r="HNA43" s="149"/>
      <c r="HNB43" s="59"/>
      <c r="HNC43" s="149"/>
      <c r="HND43" s="59"/>
      <c r="HNE43" s="149"/>
      <c r="HNF43" s="59"/>
      <c r="HNG43" s="149"/>
      <c r="HNH43" s="59"/>
      <c r="HNI43" s="149"/>
      <c r="HNJ43" s="59"/>
      <c r="HNK43" s="149"/>
      <c r="HNL43" s="59"/>
      <c r="HNM43" s="149"/>
      <c r="HNN43" s="59"/>
      <c r="HNO43" s="149"/>
      <c r="HNP43" s="59"/>
      <c r="HNQ43" s="149"/>
      <c r="HNR43" s="59"/>
      <c r="HNS43" s="149"/>
      <c r="HNT43" s="59"/>
      <c r="HNU43" s="149"/>
      <c r="HNV43" s="59"/>
      <c r="HNW43" s="149"/>
      <c r="HNX43" s="59"/>
      <c r="HNY43" s="149"/>
      <c r="HNZ43" s="59"/>
      <c r="HOA43" s="149"/>
      <c r="HOB43" s="59"/>
      <c r="HOC43" s="149"/>
      <c r="HOD43" s="59"/>
      <c r="HOE43" s="149"/>
      <c r="HOF43" s="59"/>
      <c r="HOG43" s="149"/>
      <c r="HOH43" s="59"/>
      <c r="HOI43" s="149"/>
      <c r="HOJ43" s="59"/>
      <c r="HOK43" s="149"/>
      <c r="HOL43" s="59"/>
      <c r="HOM43" s="149"/>
      <c r="HON43" s="59"/>
      <c r="HOO43" s="149"/>
      <c r="HOP43" s="59"/>
      <c r="HOQ43" s="149"/>
      <c r="HOR43" s="59"/>
      <c r="HOS43" s="149"/>
      <c r="HOT43" s="59"/>
      <c r="HOU43" s="149"/>
      <c r="HOV43" s="59"/>
      <c r="HOW43" s="149"/>
      <c r="HOX43" s="59"/>
      <c r="HOY43" s="149"/>
      <c r="HOZ43" s="59"/>
      <c r="HPA43" s="149"/>
      <c r="HPB43" s="59"/>
      <c r="HPC43" s="149"/>
      <c r="HPD43" s="59"/>
      <c r="HPE43" s="149"/>
      <c r="HPF43" s="59"/>
      <c r="HPG43" s="149"/>
      <c r="HPH43" s="59"/>
      <c r="HPI43" s="149"/>
      <c r="HPJ43" s="59"/>
      <c r="HPK43" s="149"/>
      <c r="HPL43" s="59"/>
      <c r="HPM43" s="149"/>
      <c r="HPN43" s="59"/>
      <c r="HPO43" s="149"/>
      <c r="HPP43" s="59"/>
      <c r="HPQ43" s="149"/>
      <c r="HPR43" s="59"/>
      <c r="HPS43" s="149"/>
      <c r="HPT43" s="59"/>
      <c r="HPU43" s="149"/>
      <c r="HPV43" s="59"/>
      <c r="HPW43" s="149"/>
      <c r="HPX43" s="59"/>
      <c r="HPY43" s="149"/>
      <c r="HPZ43" s="59"/>
      <c r="HQA43" s="149"/>
      <c r="HQB43" s="59"/>
      <c r="HQC43" s="149"/>
      <c r="HQD43" s="59"/>
      <c r="HQE43" s="149"/>
      <c r="HQF43" s="59"/>
      <c r="HQG43" s="149"/>
      <c r="HQH43" s="59"/>
      <c r="HQI43" s="149"/>
      <c r="HQJ43" s="59"/>
      <c r="HQK43" s="149"/>
      <c r="HQL43" s="59"/>
      <c r="HQM43" s="149"/>
      <c r="HQN43" s="59"/>
      <c r="HQO43" s="149"/>
      <c r="HQP43" s="59"/>
      <c r="HQQ43" s="149"/>
      <c r="HQR43" s="59"/>
      <c r="HQS43" s="149"/>
      <c r="HQT43" s="59"/>
      <c r="HQU43" s="149"/>
      <c r="HQV43" s="59"/>
      <c r="HQW43" s="149"/>
      <c r="HQX43" s="59"/>
      <c r="HQY43" s="149"/>
      <c r="HQZ43" s="59"/>
      <c r="HRA43" s="149"/>
      <c r="HRB43" s="59"/>
      <c r="HRC43" s="149"/>
      <c r="HRD43" s="59"/>
      <c r="HRE43" s="149"/>
      <c r="HRF43" s="59"/>
      <c r="HRG43" s="149"/>
      <c r="HRH43" s="59"/>
      <c r="HRI43" s="149"/>
      <c r="HRJ43" s="59"/>
      <c r="HRK43" s="149"/>
      <c r="HRL43" s="59"/>
      <c r="HRM43" s="149"/>
      <c r="HRN43" s="59"/>
      <c r="HRO43" s="149"/>
      <c r="HRP43" s="59"/>
      <c r="HRQ43" s="149"/>
      <c r="HRR43" s="59"/>
      <c r="HRS43" s="149"/>
      <c r="HRT43" s="59"/>
      <c r="HRU43" s="149"/>
      <c r="HRV43" s="59"/>
      <c r="HRW43" s="149"/>
      <c r="HRX43" s="59"/>
      <c r="HRY43" s="149"/>
      <c r="HRZ43" s="59"/>
      <c r="HSA43" s="149"/>
      <c r="HSB43" s="59"/>
      <c r="HSC43" s="149"/>
      <c r="HSD43" s="59"/>
      <c r="HSE43" s="149"/>
      <c r="HSF43" s="59"/>
      <c r="HSG43" s="149"/>
      <c r="HSH43" s="59"/>
      <c r="HSI43" s="149"/>
      <c r="HSJ43" s="59"/>
      <c r="HSK43" s="149"/>
      <c r="HSL43" s="59"/>
      <c r="HSM43" s="149"/>
      <c r="HSN43" s="59"/>
      <c r="HSO43" s="149"/>
      <c r="HSP43" s="59"/>
      <c r="HSQ43" s="149"/>
      <c r="HSR43" s="59"/>
      <c r="HSS43" s="149"/>
      <c r="HST43" s="59"/>
      <c r="HSU43" s="149"/>
      <c r="HSV43" s="59"/>
      <c r="HSW43" s="149"/>
      <c r="HSX43" s="59"/>
      <c r="HSY43" s="149"/>
      <c r="HSZ43" s="59"/>
      <c r="HTA43" s="149"/>
      <c r="HTB43" s="59"/>
      <c r="HTC43" s="149"/>
      <c r="HTD43" s="59"/>
      <c r="HTE43" s="149"/>
      <c r="HTF43" s="59"/>
      <c r="HTG43" s="149"/>
      <c r="HTH43" s="59"/>
      <c r="HTI43" s="149"/>
      <c r="HTJ43" s="59"/>
      <c r="HTK43" s="149"/>
      <c r="HTL43" s="59"/>
      <c r="HTM43" s="149"/>
      <c r="HTN43" s="59"/>
      <c r="HTO43" s="149"/>
      <c r="HTP43" s="59"/>
      <c r="HTQ43" s="149"/>
      <c r="HTR43" s="59"/>
      <c r="HTS43" s="149"/>
      <c r="HTT43" s="59"/>
      <c r="HTU43" s="149"/>
      <c r="HTV43" s="59"/>
      <c r="HTW43" s="149"/>
      <c r="HTX43" s="59"/>
      <c r="HTY43" s="149"/>
      <c r="HTZ43" s="59"/>
      <c r="HUA43" s="149"/>
      <c r="HUB43" s="59"/>
      <c r="HUC43" s="149"/>
      <c r="HUD43" s="59"/>
      <c r="HUE43" s="149"/>
      <c r="HUF43" s="59"/>
      <c r="HUG43" s="149"/>
      <c r="HUH43" s="59"/>
      <c r="HUI43" s="149"/>
      <c r="HUJ43" s="59"/>
      <c r="HUK43" s="149"/>
      <c r="HUL43" s="59"/>
      <c r="HUM43" s="149"/>
      <c r="HUN43" s="59"/>
      <c r="HUO43" s="149"/>
      <c r="HUP43" s="59"/>
      <c r="HUQ43" s="149"/>
      <c r="HUR43" s="59"/>
      <c r="HUS43" s="149"/>
      <c r="HUT43" s="59"/>
      <c r="HUU43" s="149"/>
      <c r="HUV43" s="59"/>
      <c r="HUW43" s="149"/>
      <c r="HUX43" s="59"/>
      <c r="HUY43" s="149"/>
      <c r="HUZ43" s="59"/>
      <c r="HVA43" s="149"/>
      <c r="HVB43" s="59"/>
      <c r="HVC43" s="149"/>
      <c r="HVD43" s="59"/>
      <c r="HVE43" s="149"/>
      <c r="HVF43" s="59"/>
      <c r="HVG43" s="149"/>
      <c r="HVH43" s="59"/>
      <c r="HVI43" s="149"/>
      <c r="HVJ43" s="59"/>
      <c r="HVK43" s="149"/>
      <c r="HVL43" s="59"/>
      <c r="HVM43" s="149"/>
      <c r="HVN43" s="59"/>
      <c r="HVO43" s="149"/>
      <c r="HVP43" s="59"/>
      <c r="HVQ43" s="149"/>
      <c r="HVR43" s="59"/>
      <c r="HVS43" s="149"/>
      <c r="HVT43" s="59"/>
      <c r="HVU43" s="149"/>
      <c r="HVV43" s="59"/>
      <c r="HVW43" s="149"/>
      <c r="HVX43" s="59"/>
      <c r="HVY43" s="149"/>
      <c r="HVZ43" s="59"/>
      <c r="HWA43" s="149"/>
      <c r="HWB43" s="59"/>
      <c r="HWC43" s="149"/>
      <c r="HWD43" s="59"/>
      <c r="HWE43" s="149"/>
      <c r="HWF43" s="59"/>
      <c r="HWG43" s="149"/>
      <c r="HWH43" s="59"/>
      <c r="HWI43" s="149"/>
      <c r="HWJ43" s="59"/>
      <c r="HWK43" s="149"/>
      <c r="HWL43" s="59"/>
      <c r="HWM43" s="149"/>
      <c r="HWN43" s="59"/>
      <c r="HWO43" s="149"/>
      <c r="HWP43" s="59"/>
      <c r="HWQ43" s="149"/>
      <c r="HWR43" s="59"/>
      <c r="HWS43" s="149"/>
      <c r="HWT43" s="59"/>
      <c r="HWU43" s="149"/>
      <c r="HWV43" s="59"/>
      <c r="HWW43" s="149"/>
      <c r="HWX43" s="59"/>
      <c r="HWY43" s="149"/>
      <c r="HWZ43" s="59"/>
      <c r="HXA43" s="149"/>
      <c r="HXB43" s="59"/>
      <c r="HXC43" s="149"/>
      <c r="HXD43" s="59"/>
      <c r="HXE43" s="149"/>
      <c r="HXF43" s="59"/>
      <c r="HXG43" s="149"/>
      <c r="HXH43" s="59"/>
      <c r="HXI43" s="149"/>
      <c r="HXJ43" s="59"/>
      <c r="HXK43" s="149"/>
      <c r="HXL43" s="59"/>
      <c r="HXM43" s="149"/>
      <c r="HXN43" s="59"/>
      <c r="HXO43" s="149"/>
      <c r="HXP43" s="59"/>
      <c r="HXQ43" s="149"/>
      <c r="HXR43" s="59"/>
      <c r="HXS43" s="149"/>
      <c r="HXT43" s="59"/>
      <c r="HXU43" s="149"/>
      <c r="HXV43" s="59"/>
      <c r="HXW43" s="149"/>
      <c r="HXX43" s="59"/>
      <c r="HXY43" s="149"/>
      <c r="HXZ43" s="59"/>
      <c r="HYA43" s="149"/>
      <c r="HYB43" s="59"/>
      <c r="HYC43" s="149"/>
      <c r="HYD43" s="59"/>
      <c r="HYE43" s="149"/>
      <c r="HYF43" s="59"/>
      <c r="HYG43" s="149"/>
      <c r="HYH43" s="59"/>
      <c r="HYI43" s="149"/>
      <c r="HYJ43" s="59"/>
      <c r="HYK43" s="149"/>
      <c r="HYL43" s="59"/>
      <c r="HYM43" s="149"/>
      <c r="HYN43" s="59"/>
      <c r="HYO43" s="149"/>
      <c r="HYP43" s="59"/>
      <c r="HYQ43" s="149"/>
      <c r="HYR43" s="59"/>
      <c r="HYS43" s="149"/>
      <c r="HYT43" s="59"/>
      <c r="HYU43" s="149"/>
      <c r="HYV43" s="59"/>
      <c r="HYW43" s="149"/>
      <c r="HYX43" s="59"/>
      <c r="HYY43" s="149"/>
      <c r="HYZ43" s="59"/>
      <c r="HZA43" s="149"/>
      <c r="HZB43" s="59"/>
      <c r="HZC43" s="149"/>
      <c r="HZD43" s="59"/>
      <c r="HZE43" s="149"/>
      <c r="HZF43" s="59"/>
      <c r="HZG43" s="149"/>
      <c r="HZH43" s="59"/>
      <c r="HZI43" s="149"/>
      <c r="HZJ43" s="59"/>
      <c r="HZK43" s="149"/>
      <c r="HZL43" s="59"/>
      <c r="HZM43" s="149"/>
      <c r="HZN43" s="59"/>
      <c r="HZO43" s="149"/>
      <c r="HZP43" s="59"/>
      <c r="HZQ43" s="149"/>
      <c r="HZR43" s="59"/>
      <c r="HZS43" s="149"/>
      <c r="HZT43" s="59"/>
      <c r="HZU43" s="149"/>
      <c r="HZV43" s="59"/>
      <c r="HZW43" s="149"/>
      <c r="HZX43" s="59"/>
      <c r="HZY43" s="149"/>
      <c r="HZZ43" s="59"/>
      <c r="IAA43" s="149"/>
      <c r="IAB43" s="59"/>
      <c r="IAC43" s="149"/>
      <c r="IAD43" s="59"/>
      <c r="IAE43" s="149"/>
      <c r="IAF43" s="59"/>
      <c r="IAG43" s="149"/>
      <c r="IAH43" s="59"/>
      <c r="IAI43" s="149"/>
      <c r="IAJ43" s="59"/>
      <c r="IAK43" s="149"/>
      <c r="IAL43" s="59"/>
      <c r="IAM43" s="149"/>
      <c r="IAN43" s="59"/>
      <c r="IAO43" s="149"/>
      <c r="IAP43" s="59"/>
      <c r="IAQ43" s="149"/>
      <c r="IAR43" s="59"/>
      <c r="IAS43" s="149"/>
      <c r="IAT43" s="59"/>
      <c r="IAU43" s="149"/>
      <c r="IAV43" s="59"/>
      <c r="IAW43" s="149"/>
      <c r="IAX43" s="59"/>
      <c r="IAY43" s="149"/>
      <c r="IAZ43" s="59"/>
      <c r="IBA43" s="149"/>
      <c r="IBB43" s="59"/>
      <c r="IBC43" s="149"/>
      <c r="IBD43" s="59"/>
      <c r="IBE43" s="149"/>
      <c r="IBF43" s="59"/>
      <c r="IBG43" s="149"/>
      <c r="IBH43" s="59"/>
      <c r="IBI43" s="149"/>
      <c r="IBJ43" s="59"/>
      <c r="IBK43" s="149"/>
      <c r="IBL43" s="59"/>
      <c r="IBM43" s="149"/>
      <c r="IBN43" s="59"/>
      <c r="IBO43" s="149"/>
      <c r="IBP43" s="59"/>
      <c r="IBQ43" s="149"/>
      <c r="IBR43" s="59"/>
      <c r="IBS43" s="149"/>
      <c r="IBT43" s="59"/>
      <c r="IBU43" s="149"/>
      <c r="IBV43" s="59"/>
      <c r="IBW43" s="149"/>
      <c r="IBX43" s="59"/>
      <c r="IBY43" s="149"/>
      <c r="IBZ43" s="59"/>
      <c r="ICA43" s="149"/>
      <c r="ICB43" s="59"/>
      <c r="ICC43" s="149"/>
      <c r="ICD43" s="59"/>
      <c r="ICE43" s="149"/>
      <c r="ICF43" s="59"/>
      <c r="ICG43" s="149"/>
      <c r="ICH43" s="59"/>
      <c r="ICI43" s="149"/>
      <c r="ICJ43" s="59"/>
      <c r="ICK43" s="149"/>
      <c r="ICL43" s="59"/>
      <c r="ICM43" s="149"/>
      <c r="ICN43" s="59"/>
      <c r="ICO43" s="149"/>
      <c r="ICP43" s="59"/>
      <c r="ICQ43" s="149"/>
      <c r="ICR43" s="59"/>
      <c r="ICS43" s="149"/>
      <c r="ICT43" s="59"/>
      <c r="ICU43" s="149"/>
      <c r="ICV43" s="59"/>
      <c r="ICW43" s="149"/>
      <c r="ICX43" s="59"/>
      <c r="ICY43" s="149"/>
      <c r="ICZ43" s="59"/>
      <c r="IDA43" s="149"/>
      <c r="IDB43" s="59"/>
      <c r="IDC43" s="149"/>
      <c r="IDD43" s="59"/>
      <c r="IDE43" s="149"/>
      <c r="IDF43" s="59"/>
      <c r="IDG43" s="149"/>
      <c r="IDH43" s="59"/>
      <c r="IDI43" s="149"/>
      <c r="IDJ43" s="59"/>
      <c r="IDK43" s="149"/>
      <c r="IDL43" s="59"/>
      <c r="IDM43" s="149"/>
      <c r="IDN43" s="59"/>
      <c r="IDO43" s="149"/>
      <c r="IDP43" s="59"/>
      <c r="IDQ43" s="149"/>
      <c r="IDR43" s="59"/>
      <c r="IDS43" s="149"/>
      <c r="IDT43" s="59"/>
      <c r="IDU43" s="149"/>
      <c r="IDV43" s="59"/>
      <c r="IDW43" s="149"/>
      <c r="IDX43" s="59"/>
      <c r="IDY43" s="149"/>
      <c r="IDZ43" s="59"/>
      <c r="IEA43" s="149"/>
      <c r="IEB43" s="59"/>
      <c r="IEC43" s="149"/>
      <c r="IED43" s="59"/>
      <c r="IEE43" s="149"/>
      <c r="IEF43" s="59"/>
      <c r="IEG43" s="149"/>
      <c r="IEH43" s="59"/>
      <c r="IEI43" s="149"/>
      <c r="IEJ43" s="59"/>
      <c r="IEK43" s="149"/>
      <c r="IEL43" s="59"/>
      <c r="IEM43" s="149"/>
      <c r="IEN43" s="59"/>
      <c r="IEO43" s="149"/>
      <c r="IEP43" s="59"/>
      <c r="IEQ43" s="149"/>
      <c r="IER43" s="59"/>
      <c r="IES43" s="149"/>
      <c r="IET43" s="59"/>
      <c r="IEU43" s="149"/>
      <c r="IEV43" s="59"/>
      <c r="IEW43" s="149"/>
      <c r="IEX43" s="59"/>
      <c r="IEY43" s="149"/>
      <c r="IEZ43" s="59"/>
      <c r="IFA43" s="149"/>
      <c r="IFB43" s="59"/>
      <c r="IFC43" s="149"/>
      <c r="IFD43" s="59"/>
      <c r="IFE43" s="149"/>
      <c r="IFF43" s="59"/>
      <c r="IFG43" s="149"/>
      <c r="IFH43" s="59"/>
      <c r="IFI43" s="149"/>
      <c r="IFJ43" s="59"/>
      <c r="IFK43" s="149"/>
      <c r="IFL43" s="59"/>
      <c r="IFM43" s="149"/>
      <c r="IFN43" s="59"/>
      <c r="IFO43" s="149"/>
      <c r="IFP43" s="59"/>
      <c r="IFQ43" s="149"/>
      <c r="IFR43" s="59"/>
      <c r="IFS43" s="149"/>
      <c r="IFT43" s="59"/>
      <c r="IFU43" s="149"/>
      <c r="IFV43" s="59"/>
      <c r="IFW43" s="149"/>
      <c r="IFX43" s="59"/>
      <c r="IFY43" s="149"/>
      <c r="IFZ43" s="59"/>
      <c r="IGA43" s="149"/>
      <c r="IGB43" s="59"/>
      <c r="IGC43" s="149"/>
      <c r="IGD43" s="59"/>
      <c r="IGE43" s="149"/>
      <c r="IGF43" s="59"/>
      <c r="IGG43" s="149"/>
      <c r="IGH43" s="59"/>
      <c r="IGI43" s="149"/>
      <c r="IGJ43" s="59"/>
      <c r="IGK43" s="149"/>
      <c r="IGL43" s="59"/>
      <c r="IGM43" s="149"/>
      <c r="IGN43" s="59"/>
      <c r="IGO43" s="149"/>
      <c r="IGP43" s="59"/>
      <c r="IGQ43" s="149"/>
      <c r="IGR43" s="59"/>
      <c r="IGS43" s="149"/>
      <c r="IGT43" s="59"/>
      <c r="IGU43" s="149"/>
      <c r="IGV43" s="59"/>
      <c r="IGW43" s="149"/>
      <c r="IGX43" s="59"/>
      <c r="IGY43" s="149"/>
      <c r="IGZ43" s="59"/>
      <c r="IHA43" s="149"/>
      <c r="IHB43" s="59"/>
      <c r="IHC43" s="149"/>
      <c r="IHD43" s="59"/>
      <c r="IHE43" s="149"/>
      <c r="IHF43" s="59"/>
      <c r="IHG43" s="149"/>
      <c r="IHH43" s="59"/>
      <c r="IHI43" s="149"/>
      <c r="IHJ43" s="59"/>
      <c r="IHK43" s="149"/>
      <c r="IHL43" s="59"/>
      <c r="IHM43" s="149"/>
      <c r="IHN43" s="59"/>
      <c r="IHO43" s="149"/>
      <c r="IHP43" s="59"/>
      <c r="IHQ43" s="149"/>
      <c r="IHR43" s="59"/>
      <c r="IHS43" s="149"/>
      <c r="IHT43" s="59"/>
      <c r="IHU43" s="149"/>
      <c r="IHV43" s="59"/>
      <c r="IHW43" s="149"/>
      <c r="IHX43" s="59"/>
      <c r="IHY43" s="149"/>
      <c r="IHZ43" s="59"/>
      <c r="IIA43" s="149"/>
      <c r="IIB43" s="59"/>
      <c r="IIC43" s="149"/>
      <c r="IID43" s="59"/>
      <c r="IIE43" s="149"/>
      <c r="IIF43" s="59"/>
      <c r="IIG43" s="149"/>
      <c r="IIH43" s="59"/>
      <c r="III43" s="149"/>
      <c r="IIJ43" s="59"/>
      <c r="IIK43" s="149"/>
      <c r="IIL43" s="59"/>
      <c r="IIM43" s="149"/>
      <c r="IIN43" s="59"/>
      <c r="IIO43" s="149"/>
      <c r="IIP43" s="59"/>
      <c r="IIQ43" s="149"/>
      <c r="IIR43" s="59"/>
      <c r="IIS43" s="149"/>
      <c r="IIT43" s="59"/>
      <c r="IIU43" s="149"/>
      <c r="IIV43" s="59"/>
      <c r="IIW43" s="149"/>
      <c r="IIX43" s="59"/>
      <c r="IIY43" s="149"/>
      <c r="IIZ43" s="59"/>
      <c r="IJA43" s="149"/>
      <c r="IJB43" s="59"/>
      <c r="IJC43" s="149"/>
      <c r="IJD43" s="59"/>
      <c r="IJE43" s="149"/>
      <c r="IJF43" s="59"/>
      <c r="IJG43" s="149"/>
      <c r="IJH43" s="59"/>
      <c r="IJI43" s="149"/>
      <c r="IJJ43" s="59"/>
      <c r="IJK43" s="149"/>
      <c r="IJL43" s="59"/>
      <c r="IJM43" s="149"/>
      <c r="IJN43" s="59"/>
      <c r="IJO43" s="149"/>
      <c r="IJP43" s="59"/>
      <c r="IJQ43" s="149"/>
      <c r="IJR43" s="59"/>
      <c r="IJS43" s="149"/>
      <c r="IJT43" s="59"/>
      <c r="IJU43" s="149"/>
      <c r="IJV43" s="59"/>
      <c r="IJW43" s="149"/>
      <c r="IJX43" s="59"/>
      <c r="IJY43" s="149"/>
      <c r="IJZ43" s="59"/>
      <c r="IKA43" s="149"/>
      <c r="IKB43" s="59"/>
      <c r="IKC43" s="149"/>
      <c r="IKD43" s="59"/>
      <c r="IKE43" s="149"/>
      <c r="IKF43" s="59"/>
      <c r="IKG43" s="149"/>
      <c r="IKH43" s="59"/>
      <c r="IKI43" s="149"/>
      <c r="IKJ43" s="59"/>
      <c r="IKK43" s="149"/>
      <c r="IKL43" s="59"/>
      <c r="IKM43" s="149"/>
      <c r="IKN43" s="59"/>
      <c r="IKO43" s="149"/>
      <c r="IKP43" s="59"/>
      <c r="IKQ43" s="149"/>
      <c r="IKR43" s="59"/>
      <c r="IKS43" s="149"/>
      <c r="IKT43" s="59"/>
      <c r="IKU43" s="149"/>
      <c r="IKV43" s="59"/>
      <c r="IKW43" s="149"/>
      <c r="IKX43" s="59"/>
      <c r="IKY43" s="149"/>
      <c r="IKZ43" s="59"/>
      <c r="ILA43" s="149"/>
      <c r="ILB43" s="59"/>
      <c r="ILC43" s="149"/>
      <c r="ILD43" s="59"/>
      <c r="ILE43" s="149"/>
      <c r="ILF43" s="59"/>
      <c r="ILG43" s="149"/>
      <c r="ILH43" s="59"/>
      <c r="ILI43" s="149"/>
      <c r="ILJ43" s="59"/>
      <c r="ILK43" s="149"/>
      <c r="ILL43" s="59"/>
      <c r="ILM43" s="149"/>
      <c r="ILN43" s="59"/>
      <c r="ILO43" s="149"/>
      <c r="ILP43" s="59"/>
      <c r="ILQ43" s="149"/>
      <c r="ILR43" s="59"/>
      <c r="ILS43" s="149"/>
      <c r="ILT43" s="59"/>
      <c r="ILU43" s="149"/>
      <c r="ILV43" s="59"/>
      <c r="ILW43" s="149"/>
      <c r="ILX43" s="59"/>
      <c r="ILY43" s="149"/>
      <c r="ILZ43" s="59"/>
      <c r="IMA43" s="149"/>
      <c r="IMB43" s="59"/>
      <c r="IMC43" s="149"/>
      <c r="IMD43" s="59"/>
      <c r="IME43" s="149"/>
      <c r="IMF43" s="59"/>
      <c r="IMG43" s="149"/>
      <c r="IMH43" s="59"/>
      <c r="IMI43" s="149"/>
      <c r="IMJ43" s="59"/>
      <c r="IMK43" s="149"/>
      <c r="IML43" s="59"/>
      <c r="IMM43" s="149"/>
      <c r="IMN43" s="59"/>
      <c r="IMO43" s="149"/>
      <c r="IMP43" s="59"/>
      <c r="IMQ43" s="149"/>
      <c r="IMR43" s="59"/>
      <c r="IMS43" s="149"/>
      <c r="IMT43" s="59"/>
      <c r="IMU43" s="149"/>
      <c r="IMV43" s="59"/>
      <c r="IMW43" s="149"/>
      <c r="IMX43" s="59"/>
      <c r="IMY43" s="149"/>
      <c r="IMZ43" s="59"/>
      <c r="INA43" s="149"/>
      <c r="INB43" s="59"/>
      <c r="INC43" s="149"/>
      <c r="IND43" s="59"/>
      <c r="INE43" s="149"/>
      <c r="INF43" s="59"/>
      <c r="ING43" s="149"/>
      <c r="INH43" s="59"/>
      <c r="INI43" s="149"/>
      <c r="INJ43" s="59"/>
      <c r="INK43" s="149"/>
      <c r="INL43" s="59"/>
      <c r="INM43" s="149"/>
      <c r="INN43" s="59"/>
      <c r="INO43" s="149"/>
      <c r="INP43" s="59"/>
      <c r="INQ43" s="149"/>
      <c r="INR43" s="59"/>
      <c r="INS43" s="149"/>
      <c r="INT43" s="59"/>
      <c r="INU43" s="149"/>
      <c r="INV43" s="59"/>
      <c r="INW43" s="149"/>
      <c r="INX43" s="59"/>
      <c r="INY43" s="149"/>
      <c r="INZ43" s="59"/>
      <c r="IOA43" s="149"/>
      <c r="IOB43" s="59"/>
      <c r="IOC43" s="149"/>
      <c r="IOD43" s="59"/>
      <c r="IOE43" s="149"/>
      <c r="IOF43" s="59"/>
      <c r="IOG43" s="149"/>
      <c r="IOH43" s="59"/>
      <c r="IOI43" s="149"/>
      <c r="IOJ43" s="59"/>
      <c r="IOK43" s="149"/>
      <c r="IOL43" s="59"/>
      <c r="IOM43" s="149"/>
      <c r="ION43" s="59"/>
      <c r="IOO43" s="149"/>
      <c r="IOP43" s="59"/>
      <c r="IOQ43" s="149"/>
      <c r="IOR43" s="59"/>
      <c r="IOS43" s="149"/>
      <c r="IOT43" s="59"/>
      <c r="IOU43" s="149"/>
      <c r="IOV43" s="59"/>
      <c r="IOW43" s="149"/>
      <c r="IOX43" s="59"/>
      <c r="IOY43" s="149"/>
      <c r="IOZ43" s="59"/>
      <c r="IPA43" s="149"/>
      <c r="IPB43" s="59"/>
      <c r="IPC43" s="149"/>
      <c r="IPD43" s="59"/>
      <c r="IPE43" s="149"/>
      <c r="IPF43" s="59"/>
      <c r="IPG43" s="149"/>
      <c r="IPH43" s="59"/>
      <c r="IPI43" s="149"/>
      <c r="IPJ43" s="59"/>
      <c r="IPK43" s="149"/>
      <c r="IPL43" s="59"/>
      <c r="IPM43" s="149"/>
      <c r="IPN43" s="59"/>
      <c r="IPO43" s="149"/>
      <c r="IPP43" s="59"/>
      <c r="IPQ43" s="149"/>
      <c r="IPR43" s="59"/>
      <c r="IPS43" s="149"/>
      <c r="IPT43" s="59"/>
      <c r="IPU43" s="149"/>
      <c r="IPV43" s="59"/>
      <c r="IPW43" s="149"/>
      <c r="IPX43" s="59"/>
      <c r="IPY43" s="149"/>
      <c r="IPZ43" s="59"/>
      <c r="IQA43" s="149"/>
      <c r="IQB43" s="59"/>
      <c r="IQC43" s="149"/>
      <c r="IQD43" s="59"/>
      <c r="IQE43" s="149"/>
      <c r="IQF43" s="59"/>
      <c r="IQG43" s="149"/>
      <c r="IQH43" s="59"/>
      <c r="IQI43" s="149"/>
      <c r="IQJ43" s="59"/>
      <c r="IQK43" s="149"/>
      <c r="IQL43" s="59"/>
      <c r="IQM43" s="149"/>
      <c r="IQN43" s="59"/>
      <c r="IQO43" s="149"/>
      <c r="IQP43" s="59"/>
      <c r="IQQ43" s="149"/>
      <c r="IQR43" s="59"/>
      <c r="IQS43" s="149"/>
      <c r="IQT43" s="59"/>
      <c r="IQU43" s="149"/>
      <c r="IQV43" s="59"/>
      <c r="IQW43" s="149"/>
      <c r="IQX43" s="59"/>
      <c r="IQY43" s="149"/>
      <c r="IQZ43" s="59"/>
      <c r="IRA43" s="149"/>
      <c r="IRB43" s="59"/>
      <c r="IRC43" s="149"/>
      <c r="IRD43" s="59"/>
      <c r="IRE43" s="149"/>
      <c r="IRF43" s="59"/>
      <c r="IRG43" s="149"/>
      <c r="IRH43" s="59"/>
      <c r="IRI43" s="149"/>
      <c r="IRJ43" s="59"/>
      <c r="IRK43" s="149"/>
      <c r="IRL43" s="59"/>
      <c r="IRM43" s="149"/>
      <c r="IRN43" s="59"/>
      <c r="IRO43" s="149"/>
      <c r="IRP43" s="59"/>
      <c r="IRQ43" s="149"/>
      <c r="IRR43" s="59"/>
      <c r="IRS43" s="149"/>
      <c r="IRT43" s="59"/>
      <c r="IRU43" s="149"/>
      <c r="IRV43" s="59"/>
      <c r="IRW43" s="149"/>
      <c r="IRX43" s="59"/>
      <c r="IRY43" s="149"/>
      <c r="IRZ43" s="59"/>
      <c r="ISA43" s="149"/>
      <c r="ISB43" s="59"/>
      <c r="ISC43" s="149"/>
      <c r="ISD43" s="59"/>
      <c r="ISE43" s="149"/>
      <c r="ISF43" s="59"/>
      <c r="ISG43" s="149"/>
      <c r="ISH43" s="59"/>
      <c r="ISI43" s="149"/>
      <c r="ISJ43" s="59"/>
      <c r="ISK43" s="149"/>
      <c r="ISL43" s="59"/>
      <c r="ISM43" s="149"/>
      <c r="ISN43" s="59"/>
      <c r="ISO43" s="149"/>
      <c r="ISP43" s="59"/>
      <c r="ISQ43" s="149"/>
      <c r="ISR43" s="59"/>
      <c r="ISS43" s="149"/>
      <c r="IST43" s="59"/>
      <c r="ISU43" s="149"/>
      <c r="ISV43" s="59"/>
      <c r="ISW43" s="149"/>
      <c r="ISX43" s="59"/>
      <c r="ISY43" s="149"/>
      <c r="ISZ43" s="59"/>
      <c r="ITA43" s="149"/>
      <c r="ITB43" s="59"/>
      <c r="ITC43" s="149"/>
      <c r="ITD43" s="59"/>
      <c r="ITE43" s="149"/>
      <c r="ITF43" s="59"/>
      <c r="ITG43" s="149"/>
      <c r="ITH43" s="59"/>
      <c r="ITI43" s="149"/>
      <c r="ITJ43" s="59"/>
      <c r="ITK43" s="149"/>
      <c r="ITL43" s="59"/>
      <c r="ITM43" s="149"/>
      <c r="ITN43" s="59"/>
      <c r="ITO43" s="149"/>
      <c r="ITP43" s="59"/>
      <c r="ITQ43" s="149"/>
      <c r="ITR43" s="59"/>
      <c r="ITS43" s="149"/>
      <c r="ITT43" s="59"/>
      <c r="ITU43" s="149"/>
      <c r="ITV43" s="59"/>
      <c r="ITW43" s="149"/>
      <c r="ITX43" s="59"/>
      <c r="ITY43" s="149"/>
      <c r="ITZ43" s="59"/>
      <c r="IUA43" s="149"/>
      <c r="IUB43" s="59"/>
      <c r="IUC43" s="149"/>
      <c r="IUD43" s="59"/>
      <c r="IUE43" s="149"/>
      <c r="IUF43" s="59"/>
      <c r="IUG43" s="149"/>
      <c r="IUH43" s="59"/>
      <c r="IUI43" s="149"/>
      <c r="IUJ43" s="59"/>
      <c r="IUK43" s="149"/>
      <c r="IUL43" s="59"/>
      <c r="IUM43" s="149"/>
      <c r="IUN43" s="59"/>
      <c r="IUO43" s="149"/>
      <c r="IUP43" s="59"/>
      <c r="IUQ43" s="149"/>
      <c r="IUR43" s="59"/>
      <c r="IUS43" s="149"/>
      <c r="IUT43" s="59"/>
      <c r="IUU43" s="149"/>
      <c r="IUV43" s="59"/>
      <c r="IUW43" s="149"/>
      <c r="IUX43" s="59"/>
      <c r="IUY43" s="149"/>
      <c r="IUZ43" s="59"/>
      <c r="IVA43" s="149"/>
      <c r="IVB43" s="59"/>
      <c r="IVC43" s="149"/>
      <c r="IVD43" s="59"/>
      <c r="IVE43" s="149"/>
      <c r="IVF43" s="59"/>
      <c r="IVG43" s="149"/>
      <c r="IVH43" s="59"/>
      <c r="IVI43" s="149"/>
      <c r="IVJ43" s="59"/>
      <c r="IVK43" s="149"/>
      <c r="IVL43" s="59"/>
      <c r="IVM43" s="149"/>
      <c r="IVN43" s="59"/>
      <c r="IVO43" s="149"/>
      <c r="IVP43" s="59"/>
      <c r="IVQ43" s="149"/>
      <c r="IVR43" s="59"/>
      <c r="IVS43" s="149"/>
      <c r="IVT43" s="59"/>
      <c r="IVU43" s="149"/>
      <c r="IVV43" s="59"/>
      <c r="IVW43" s="149"/>
      <c r="IVX43" s="59"/>
      <c r="IVY43" s="149"/>
      <c r="IVZ43" s="59"/>
      <c r="IWA43" s="149"/>
      <c r="IWB43" s="59"/>
      <c r="IWC43" s="149"/>
      <c r="IWD43" s="59"/>
      <c r="IWE43" s="149"/>
      <c r="IWF43" s="59"/>
      <c r="IWG43" s="149"/>
      <c r="IWH43" s="59"/>
      <c r="IWI43" s="149"/>
      <c r="IWJ43" s="59"/>
      <c r="IWK43" s="149"/>
      <c r="IWL43" s="59"/>
      <c r="IWM43" s="149"/>
      <c r="IWN43" s="59"/>
      <c r="IWO43" s="149"/>
      <c r="IWP43" s="59"/>
      <c r="IWQ43" s="149"/>
      <c r="IWR43" s="59"/>
      <c r="IWS43" s="149"/>
      <c r="IWT43" s="59"/>
      <c r="IWU43" s="149"/>
      <c r="IWV43" s="59"/>
      <c r="IWW43" s="149"/>
      <c r="IWX43" s="59"/>
      <c r="IWY43" s="149"/>
      <c r="IWZ43" s="59"/>
      <c r="IXA43" s="149"/>
      <c r="IXB43" s="59"/>
      <c r="IXC43" s="149"/>
      <c r="IXD43" s="59"/>
      <c r="IXE43" s="149"/>
      <c r="IXF43" s="59"/>
      <c r="IXG43" s="149"/>
      <c r="IXH43" s="59"/>
      <c r="IXI43" s="149"/>
      <c r="IXJ43" s="59"/>
      <c r="IXK43" s="149"/>
      <c r="IXL43" s="59"/>
      <c r="IXM43" s="149"/>
      <c r="IXN43" s="59"/>
      <c r="IXO43" s="149"/>
      <c r="IXP43" s="59"/>
      <c r="IXQ43" s="149"/>
      <c r="IXR43" s="59"/>
      <c r="IXS43" s="149"/>
      <c r="IXT43" s="59"/>
      <c r="IXU43" s="149"/>
      <c r="IXV43" s="59"/>
      <c r="IXW43" s="149"/>
      <c r="IXX43" s="59"/>
      <c r="IXY43" s="149"/>
      <c r="IXZ43" s="59"/>
      <c r="IYA43" s="149"/>
      <c r="IYB43" s="59"/>
      <c r="IYC43" s="149"/>
      <c r="IYD43" s="59"/>
      <c r="IYE43" s="149"/>
      <c r="IYF43" s="59"/>
      <c r="IYG43" s="149"/>
      <c r="IYH43" s="59"/>
      <c r="IYI43" s="149"/>
      <c r="IYJ43" s="59"/>
      <c r="IYK43" s="149"/>
      <c r="IYL43" s="59"/>
      <c r="IYM43" s="149"/>
      <c r="IYN43" s="59"/>
      <c r="IYO43" s="149"/>
      <c r="IYP43" s="59"/>
      <c r="IYQ43" s="149"/>
      <c r="IYR43" s="59"/>
      <c r="IYS43" s="149"/>
      <c r="IYT43" s="59"/>
      <c r="IYU43" s="149"/>
      <c r="IYV43" s="59"/>
      <c r="IYW43" s="149"/>
      <c r="IYX43" s="59"/>
      <c r="IYY43" s="149"/>
      <c r="IYZ43" s="59"/>
      <c r="IZA43" s="149"/>
      <c r="IZB43" s="59"/>
      <c r="IZC43" s="149"/>
      <c r="IZD43" s="59"/>
      <c r="IZE43" s="149"/>
      <c r="IZF43" s="59"/>
      <c r="IZG43" s="149"/>
      <c r="IZH43" s="59"/>
      <c r="IZI43" s="149"/>
      <c r="IZJ43" s="59"/>
      <c r="IZK43" s="149"/>
      <c r="IZL43" s="59"/>
      <c r="IZM43" s="149"/>
      <c r="IZN43" s="59"/>
      <c r="IZO43" s="149"/>
      <c r="IZP43" s="59"/>
      <c r="IZQ43" s="149"/>
      <c r="IZR43" s="59"/>
      <c r="IZS43" s="149"/>
      <c r="IZT43" s="59"/>
      <c r="IZU43" s="149"/>
      <c r="IZV43" s="59"/>
      <c r="IZW43" s="149"/>
      <c r="IZX43" s="59"/>
      <c r="IZY43" s="149"/>
      <c r="IZZ43" s="59"/>
      <c r="JAA43" s="149"/>
      <c r="JAB43" s="59"/>
      <c r="JAC43" s="149"/>
      <c r="JAD43" s="59"/>
      <c r="JAE43" s="149"/>
      <c r="JAF43" s="59"/>
      <c r="JAG43" s="149"/>
      <c r="JAH43" s="59"/>
      <c r="JAI43" s="149"/>
      <c r="JAJ43" s="59"/>
      <c r="JAK43" s="149"/>
      <c r="JAL43" s="59"/>
      <c r="JAM43" s="149"/>
      <c r="JAN43" s="59"/>
      <c r="JAO43" s="149"/>
      <c r="JAP43" s="59"/>
      <c r="JAQ43" s="149"/>
      <c r="JAR43" s="59"/>
      <c r="JAS43" s="149"/>
      <c r="JAT43" s="59"/>
      <c r="JAU43" s="149"/>
      <c r="JAV43" s="59"/>
      <c r="JAW43" s="149"/>
      <c r="JAX43" s="59"/>
      <c r="JAY43" s="149"/>
      <c r="JAZ43" s="59"/>
      <c r="JBA43" s="149"/>
      <c r="JBB43" s="59"/>
      <c r="JBC43" s="149"/>
      <c r="JBD43" s="59"/>
      <c r="JBE43" s="149"/>
      <c r="JBF43" s="59"/>
      <c r="JBG43" s="149"/>
      <c r="JBH43" s="59"/>
      <c r="JBI43" s="149"/>
      <c r="JBJ43" s="59"/>
      <c r="JBK43" s="149"/>
      <c r="JBL43" s="59"/>
      <c r="JBM43" s="149"/>
      <c r="JBN43" s="59"/>
      <c r="JBO43" s="149"/>
      <c r="JBP43" s="59"/>
      <c r="JBQ43" s="149"/>
      <c r="JBR43" s="59"/>
      <c r="JBS43" s="149"/>
      <c r="JBT43" s="59"/>
      <c r="JBU43" s="149"/>
      <c r="JBV43" s="59"/>
      <c r="JBW43" s="149"/>
      <c r="JBX43" s="59"/>
      <c r="JBY43" s="149"/>
      <c r="JBZ43" s="59"/>
      <c r="JCA43" s="149"/>
      <c r="JCB43" s="59"/>
      <c r="JCC43" s="149"/>
      <c r="JCD43" s="59"/>
      <c r="JCE43" s="149"/>
      <c r="JCF43" s="59"/>
      <c r="JCG43" s="149"/>
      <c r="JCH43" s="59"/>
      <c r="JCI43" s="149"/>
      <c r="JCJ43" s="59"/>
      <c r="JCK43" s="149"/>
      <c r="JCL43" s="59"/>
      <c r="JCM43" s="149"/>
      <c r="JCN43" s="59"/>
      <c r="JCO43" s="149"/>
      <c r="JCP43" s="59"/>
      <c r="JCQ43" s="149"/>
      <c r="JCR43" s="59"/>
      <c r="JCS43" s="149"/>
      <c r="JCT43" s="59"/>
      <c r="JCU43" s="149"/>
      <c r="JCV43" s="59"/>
      <c r="JCW43" s="149"/>
      <c r="JCX43" s="59"/>
      <c r="JCY43" s="149"/>
      <c r="JCZ43" s="59"/>
      <c r="JDA43" s="149"/>
      <c r="JDB43" s="59"/>
      <c r="JDC43" s="149"/>
      <c r="JDD43" s="59"/>
      <c r="JDE43" s="149"/>
      <c r="JDF43" s="59"/>
      <c r="JDG43" s="149"/>
      <c r="JDH43" s="59"/>
      <c r="JDI43" s="149"/>
      <c r="JDJ43" s="59"/>
      <c r="JDK43" s="149"/>
      <c r="JDL43" s="59"/>
      <c r="JDM43" s="149"/>
      <c r="JDN43" s="59"/>
      <c r="JDO43" s="149"/>
      <c r="JDP43" s="59"/>
      <c r="JDQ43" s="149"/>
      <c r="JDR43" s="59"/>
      <c r="JDS43" s="149"/>
      <c r="JDT43" s="59"/>
      <c r="JDU43" s="149"/>
      <c r="JDV43" s="59"/>
      <c r="JDW43" s="149"/>
      <c r="JDX43" s="59"/>
      <c r="JDY43" s="149"/>
      <c r="JDZ43" s="59"/>
      <c r="JEA43" s="149"/>
      <c r="JEB43" s="59"/>
      <c r="JEC43" s="149"/>
      <c r="JED43" s="59"/>
      <c r="JEE43" s="149"/>
      <c r="JEF43" s="59"/>
      <c r="JEG43" s="149"/>
      <c r="JEH43" s="59"/>
      <c r="JEI43" s="149"/>
      <c r="JEJ43" s="59"/>
      <c r="JEK43" s="149"/>
      <c r="JEL43" s="59"/>
      <c r="JEM43" s="149"/>
      <c r="JEN43" s="59"/>
      <c r="JEO43" s="149"/>
      <c r="JEP43" s="59"/>
      <c r="JEQ43" s="149"/>
      <c r="JER43" s="59"/>
      <c r="JES43" s="149"/>
      <c r="JET43" s="59"/>
      <c r="JEU43" s="149"/>
      <c r="JEV43" s="59"/>
      <c r="JEW43" s="149"/>
      <c r="JEX43" s="59"/>
      <c r="JEY43" s="149"/>
      <c r="JEZ43" s="59"/>
      <c r="JFA43" s="149"/>
      <c r="JFB43" s="59"/>
      <c r="JFC43" s="149"/>
      <c r="JFD43" s="59"/>
      <c r="JFE43" s="149"/>
      <c r="JFF43" s="59"/>
      <c r="JFG43" s="149"/>
      <c r="JFH43" s="59"/>
      <c r="JFI43" s="149"/>
      <c r="JFJ43" s="59"/>
      <c r="JFK43" s="149"/>
      <c r="JFL43" s="59"/>
      <c r="JFM43" s="149"/>
      <c r="JFN43" s="59"/>
      <c r="JFO43" s="149"/>
      <c r="JFP43" s="59"/>
      <c r="JFQ43" s="149"/>
      <c r="JFR43" s="59"/>
      <c r="JFS43" s="149"/>
      <c r="JFT43" s="59"/>
      <c r="JFU43" s="149"/>
      <c r="JFV43" s="59"/>
      <c r="JFW43" s="149"/>
      <c r="JFX43" s="59"/>
      <c r="JFY43" s="149"/>
      <c r="JFZ43" s="59"/>
      <c r="JGA43" s="149"/>
      <c r="JGB43" s="59"/>
      <c r="JGC43" s="149"/>
      <c r="JGD43" s="59"/>
      <c r="JGE43" s="149"/>
      <c r="JGF43" s="59"/>
      <c r="JGG43" s="149"/>
      <c r="JGH43" s="59"/>
      <c r="JGI43" s="149"/>
      <c r="JGJ43" s="59"/>
      <c r="JGK43" s="149"/>
      <c r="JGL43" s="59"/>
      <c r="JGM43" s="149"/>
      <c r="JGN43" s="59"/>
      <c r="JGO43" s="149"/>
      <c r="JGP43" s="59"/>
      <c r="JGQ43" s="149"/>
      <c r="JGR43" s="59"/>
      <c r="JGS43" s="149"/>
      <c r="JGT43" s="59"/>
      <c r="JGU43" s="149"/>
      <c r="JGV43" s="59"/>
      <c r="JGW43" s="149"/>
      <c r="JGX43" s="59"/>
      <c r="JGY43" s="149"/>
      <c r="JGZ43" s="59"/>
      <c r="JHA43" s="149"/>
      <c r="JHB43" s="59"/>
      <c r="JHC43" s="149"/>
      <c r="JHD43" s="59"/>
      <c r="JHE43" s="149"/>
      <c r="JHF43" s="59"/>
      <c r="JHG43" s="149"/>
      <c r="JHH43" s="59"/>
      <c r="JHI43" s="149"/>
      <c r="JHJ43" s="59"/>
      <c r="JHK43" s="149"/>
      <c r="JHL43" s="59"/>
      <c r="JHM43" s="149"/>
      <c r="JHN43" s="59"/>
      <c r="JHO43" s="149"/>
      <c r="JHP43" s="59"/>
      <c r="JHQ43" s="149"/>
      <c r="JHR43" s="59"/>
      <c r="JHS43" s="149"/>
      <c r="JHT43" s="59"/>
      <c r="JHU43" s="149"/>
      <c r="JHV43" s="59"/>
      <c r="JHW43" s="149"/>
      <c r="JHX43" s="59"/>
      <c r="JHY43" s="149"/>
      <c r="JHZ43" s="59"/>
      <c r="JIA43" s="149"/>
      <c r="JIB43" s="59"/>
      <c r="JIC43" s="149"/>
      <c r="JID43" s="59"/>
      <c r="JIE43" s="149"/>
      <c r="JIF43" s="59"/>
      <c r="JIG43" s="149"/>
      <c r="JIH43" s="59"/>
      <c r="JII43" s="149"/>
      <c r="JIJ43" s="59"/>
      <c r="JIK43" s="149"/>
      <c r="JIL43" s="59"/>
      <c r="JIM43" s="149"/>
      <c r="JIN43" s="59"/>
      <c r="JIO43" s="149"/>
      <c r="JIP43" s="59"/>
      <c r="JIQ43" s="149"/>
      <c r="JIR43" s="59"/>
      <c r="JIS43" s="149"/>
      <c r="JIT43" s="59"/>
      <c r="JIU43" s="149"/>
      <c r="JIV43" s="59"/>
      <c r="JIW43" s="149"/>
      <c r="JIX43" s="59"/>
      <c r="JIY43" s="149"/>
      <c r="JIZ43" s="59"/>
      <c r="JJA43" s="149"/>
      <c r="JJB43" s="59"/>
      <c r="JJC43" s="149"/>
      <c r="JJD43" s="59"/>
      <c r="JJE43" s="149"/>
      <c r="JJF43" s="59"/>
      <c r="JJG43" s="149"/>
      <c r="JJH43" s="59"/>
      <c r="JJI43" s="149"/>
      <c r="JJJ43" s="59"/>
      <c r="JJK43" s="149"/>
      <c r="JJL43" s="59"/>
      <c r="JJM43" s="149"/>
      <c r="JJN43" s="59"/>
      <c r="JJO43" s="149"/>
      <c r="JJP43" s="59"/>
      <c r="JJQ43" s="149"/>
      <c r="JJR43" s="59"/>
      <c r="JJS43" s="149"/>
      <c r="JJT43" s="59"/>
      <c r="JJU43" s="149"/>
      <c r="JJV43" s="59"/>
      <c r="JJW43" s="149"/>
      <c r="JJX43" s="59"/>
      <c r="JJY43" s="149"/>
      <c r="JJZ43" s="59"/>
      <c r="JKA43" s="149"/>
      <c r="JKB43" s="59"/>
      <c r="JKC43" s="149"/>
      <c r="JKD43" s="59"/>
      <c r="JKE43" s="149"/>
      <c r="JKF43" s="59"/>
      <c r="JKG43" s="149"/>
      <c r="JKH43" s="59"/>
      <c r="JKI43" s="149"/>
      <c r="JKJ43" s="59"/>
      <c r="JKK43" s="149"/>
      <c r="JKL43" s="59"/>
      <c r="JKM43" s="149"/>
      <c r="JKN43" s="59"/>
      <c r="JKO43" s="149"/>
      <c r="JKP43" s="59"/>
      <c r="JKQ43" s="149"/>
      <c r="JKR43" s="59"/>
      <c r="JKS43" s="149"/>
      <c r="JKT43" s="59"/>
      <c r="JKU43" s="149"/>
      <c r="JKV43" s="59"/>
      <c r="JKW43" s="149"/>
      <c r="JKX43" s="59"/>
      <c r="JKY43" s="149"/>
      <c r="JKZ43" s="59"/>
      <c r="JLA43" s="149"/>
      <c r="JLB43" s="59"/>
      <c r="JLC43" s="149"/>
      <c r="JLD43" s="59"/>
      <c r="JLE43" s="149"/>
      <c r="JLF43" s="59"/>
      <c r="JLG43" s="149"/>
      <c r="JLH43" s="59"/>
      <c r="JLI43" s="149"/>
      <c r="JLJ43" s="59"/>
      <c r="JLK43" s="149"/>
      <c r="JLL43" s="59"/>
      <c r="JLM43" s="149"/>
      <c r="JLN43" s="59"/>
      <c r="JLO43" s="149"/>
      <c r="JLP43" s="59"/>
      <c r="JLQ43" s="149"/>
      <c r="JLR43" s="59"/>
      <c r="JLS43" s="149"/>
      <c r="JLT43" s="59"/>
      <c r="JLU43" s="149"/>
      <c r="JLV43" s="59"/>
      <c r="JLW43" s="149"/>
      <c r="JLX43" s="59"/>
      <c r="JLY43" s="149"/>
      <c r="JLZ43" s="59"/>
      <c r="JMA43" s="149"/>
      <c r="JMB43" s="59"/>
      <c r="JMC43" s="149"/>
      <c r="JMD43" s="59"/>
      <c r="JME43" s="149"/>
      <c r="JMF43" s="59"/>
      <c r="JMG43" s="149"/>
      <c r="JMH43" s="59"/>
      <c r="JMI43" s="149"/>
      <c r="JMJ43" s="59"/>
      <c r="JMK43" s="149"/>
      <c r="JML43" s="59"/>
      <c r="JMM43" s="149"/>
      <c r="JMN43" s="59"/>
      <c r="JMO43" s="149"/>
      <c r="JMP43" s="59"/>
      <c r="JMQ43" s="149"/>
      <c r="JMR43" s="59"/>
      <c r="JMS43" s="149"/>
      <c r="JMT43" s="59"/>
      <c r="JMU43" s="149"/>
      <c r="JMV43" s="59"/>
      <c r="JMW43" s="149"/>
      <c r="JMX43" s="59"/>
      <c r="JMY43" s="149"/>
      <c r="JMZ43" s="59"/>
      <c r="JNA43" s="149"/>
      <c r="JNB43" s="59"/>
      <c r="JNC43" s="149"/>
      <c r="JND43" s="59"/>
      <c r="JNE43" s="149"/>
      <c r="JNF43" s="59"/>
      <c r="JNG43" s="149"/>
      <c r="JNH43" s="59"/>
      <c r="JNI43" s="149"/>
      <c r="JNJ43" s="59"/>
      <c r="JNK43" s="149"/>
      <c r="JNL43" s="59"/>
      <c r="JNM43" s="149"/>
      <c r="JNN43" s="59"/>
      <c r="JNO43" s="149"/>
      <c r="JNP43" s="59"/>
      <c r="JNQ43" s="149"/>
      <c r="JNR43" s="59"/>
      <c r="JNS43" s="149"/>
      <c r="JNT43" s="59"/>
      <c r="JNU43" s="149"/>
      <c r="JNV43" s="59"/>
      <c r="JNW43" s="149"/>
      <c r="JNX43" s="59"/>
      <c r="JNY43" s="149"/>
      <c r="JNZ43" s="59"/>
      <c r="JOA43" s="149"/>
      <c r="JOB43" s="59"/>
      <c r="JOC43" s="149"/>
      <c r="JOD43" s="59"/>
      <c r="JOE43" s="149"/>
      <c r="JOF43" s="59"/>
      <c r="JOG43" s="149"/>
      <c r="JOH43" s="59"/>
      <c r="JOI43" s="149"/>
      <c r="JOJ43" s="59"/>
      <c r="JOK43" s="149"/>
      <c r="JOL43" s="59"/>
      <c r="JOM43" s="149"/>
      <c r="JON43" s="59"/>
      <c r="JOO43" s="149"/>
      <c r="JOP43" s="59"/>
      <c r="JOQ43" s="149"/>
      <c r="JOR43" s="59"/>
      <c r="JOS43" s="149"/>
      <c r="JOT43" s="59"/>
      <c r="JOU43" s="149"/>
      <c r="JOV43" s="59"/>
      <c r="JOW43" s="149"/>
      <c r="JOX43" s="59"/>
      <c r="JOY43" s="149"/>
      <c r="JOZ43" s="59"/>
      <c r="JPA43" s="149"/>
      <c r="JPB43" s="59"/>
      <c r="JPC43" s="149"/>
      <c r="JPD43" s="59"/>
      <c r="JPE43" s="149"/>
      <c r="JPF43" s="59"/>
      <c r="JPG43" s="149"/>
      <c r="JPH43" s="59"/>
      <c r="JPI43" s="149"/>
      <c r="JPJ43" s="59"/>
      <c r="JPK43" s="149"/>
      <c r="JPL43" s="59"/>
      <c r="JPM43" s="149"/>
      <c r="JPN43" s="59"/>
      <c r="JPO43" s="149"/>
      <c r="JPP43" s="59"/>
      <c r="JPQ43" s="149"/>
      <c r="JPR43" s="59"/>
      <c r="JPS43" s="149"/>
      <c r="JPT43" s="59"/>
      <c r="JPU43" s="149"/>
      <c r="JPV43" s="59"/>
      <c r="JPW43" s="149"/>
      <c r="JPX43" s="59"/>
      <c r="JPY43" s="149"/>
      <c r="JPZ43" s="59"/>
      <c r="JQA43" s="149"/>
      <c r="JQB43" s="59"/>
      <c r="JQC43" s="149"/>
      <c r="JQD43" s="59"/>
      <c r="JQE43" s="149"/>
      <c r="JQF43" s="59"/>
      <c r="JQG43" s="149"/>
      <c r="JQH43" s="59"/>
      <c r="JQI43" s="149"/>
      <c r="JQJ43" s="59"/>
      <c r="JQK43" s="149"/>
      <c r="JQL43" s="59"/>
      <c r="JQM43" s="149"/>
      <c r="JQN43" s="59"/>
      <c r="JQO43" s="149"/>
      <c r="JQP43" s="59"/>
      <c r="JQQ43" s="149"/>
      <c r="JQR43" s="59"/>
      <c r="JQS43" s="149"/>
      <c r="JQT43" s="59"/>
      <c r="JQU43" s="149"/>
      <c r="JQV43" s="59"/>
      <c r="JQW43" s="149"/>
      <c r="JQX43" s="59"/>
      <c r="JQY43" s="149"/>
      <c r="JQZ43" s="59"/>
      <c r="JRA43" s="149"/>
      <c r="JRB43" s="59"/>
      <c r="JRC43" s="149"/>
      <c r="JRD43" s="59"/>
      <c r="JRE43" s="149"/>
      <c r="JRF43" s="59"/>
      <c r="JRG43" s="149"/>
      <c r="JRH43" s="59"/>
      <c r="JRI43" s="149"/>
      <c r="JRJ43" s="59"/>
      <c r="JRK43" s="149"/>
      <c r="JRL43" s="59"/>
      <c r="JRM43" s="149"/>
      <c r="JRN43" s="59"/>
      <c r="JRO43" s="149"/>
      <c r="JRP43" s="59"/>
      <c r="JRQ43" s="149"/>
      <c r="JRR43" s="59"/>
      <c r="JRS43" s="149"/>
      <c r="JRT43" s="59"/>
      <c r="JRU43" s="149"/>
      <c r="JRV43" s="59"/>
      <c r="JRW43" s="149"/>
      <c r="JRX43" s="59"/>
      <c r="JRY43" s="149"/>
      <c r="JRZ43" s="59"/>
      <c r="JSA43" s="149"/>
      <c r="JSB43" s="59"/>
      <c r="JSC43" s="149"/>
      <c r="JSD43" s="59"/>
      <c r="JSE43" s="149"/>
      <c r="JSF43" s="59"/>
      <c r="JSG43" s="149"/>
      <c r="JSH43" s="59"/>
      <c r="JSI43" s="149"/>
      <c r="JSJ43" s="59"/>
      <c r="JSK43" s="149"/>
      <c r="JSL43" s="59"/>
      <c r="JSM43" s="149"/>
      <c r="JSN43" s="59"/>
      <c r="JSO43" s="149"/>
      <c r="JSP43" s="59"/>
      <c r="JSQ43" s="149"/>
      <c r="JSR43" s="59"/>
      <c r="JSS43" s="149"/>
      <c r="JST43" s="59"/>
      <c r="JSU43" s="149"/>
      <c r="JSV43" s="59"/>
      <c r="JSW43" s="149"/>
      <c r="JSX43" s="59"/>
      <c r="JSY43" s="149"/>
      <c r="JSZ43" s="59"/>
      <c r="JTA43" s="149"/>
      <c r="JTB43" s="59"/>
      <c r="JTC43" s="149"/>
      <c r="JTD43" s="59"/>
      <c r="JTE43" s="149"/>
      <c r="JTF43" s="59"/>
      <c r="JTG43" s="149"/>
      <c r="JTH43" s="59"/>
      <c r="JTI43" s="149"/>
      <c r="JTJ43" s="59"/>
      <c r="JTK43" s="149"/>
      <c r="JTL43" s="59"/>
      <c r="JTM43" s="149"/>
      <c r="JTN43" s="59"/>
      <c r="JTO43" s="149"/>
      <c r="JTP43" s="59"/>
      <c r="JTQ43" s="149"/>
      <c r="JTR43" s="59"/>
      <c r="JTS43" s="149"/>
      <c r="JTT43" s="59"/>
      <c r="JTU43" s="149"/>
      <c r="JTV43" s="59"/>
      <c r="JTW43" s="149"/>
      <c r="JTX43" s="59"/>
      <c r="JTY43" s="149"/>
      <c r="JTZ43" s="59"/>
      <c r="JUA43" s="149"/>
      <c r="JUB43" s="59"/>
      <c r="JUC43" s="149"/>
      <c r="JUD43" s="59"/>
      <c r="JUE43" s="149"/>
      <c r="JUF43" s="59"/>
      <c r="JUG43" s="149"/>
      <c r="JUH43" s="59"/>
      <c r="JUI43" s="149"/>
      <c r="JUJ43" s="59"/>
      <c r="JUK43" s="149"/>
      <c r="JUL43" s="59"/>
      <c r="JUM43" s="149"/>
      <c r="JUN43" s="59"/>
      <c r="JUO43" s="149"/>
      <c r="JUP43" s="59"/>
      <c r="JUQ43" s="149"/>
      <c r="JUR43" s="59"/>
      <c r="JUS43" s="149"/>
      <c r="JUT43" s="59"/>
      <c r="JUU43" s="149"/>
      <c r="JUV43" s="59"/>
      <c r="JUW43" s="149"/>
      <c r="JUX43" s="59"/>
      <c r="JUY43" s="149"/>
      <c r="JUZ43" s="59"/>
      <c r="JVA43" s="149"/>
      <c r="JVB43" s="59"/>
      <c r="JVC43" s="149"/>
      <c r="JVD43" s="59"/>
      <c r="JVE43" s="149"/>
      <c r="JVF43" s="59"/>
      <c r="JVG43" s="149"/>
      <c r="JVH43" s="59"/>
      <c r="JVI43" s="149"/>
      <c r="JVJ43" s="59"/>
      <c r="JVK43" s="149"/>
      <c r="JVL43" s="59"/>
      <c r="JVM43" s="149"/>
      <c r="JVN43" s="59"/>
      <c r="JVO43" s="149"/>
      <c r="JVP43" s="59"/>
      <c r="JVQ43" s="149"/>
      <c r="JVR43" s="59"/>
      <c r="JVS43" s="149"/>
      <c r="JVT43" s="59"/>
      <c r="JVU43" s="149"/>
      <c r="JVV43" s="59"/>
      <c r="JVW43" s="149"/>
      <c r="JVX43" s="59"/>
      <c r="JVY43" s="149"/>
      <c r="JVZ43" s="59"/>
      <c r="JWA43" s="149"/>
      <c r="JWB43" s="59"/>
      <c r="JWC43" s="149"/>
      <c r="JWD43" s="59"/>
      <c r="JWE43" s="149"/>
      <c r="JWF43" s="59"/>
      <c r="JWG43" s="149"/>
      <c r="JWH43" s="59"/>
      <c r="JWI43" s="149"/>
      <c r="JWJ43" s="59"/>
      <c r="JWK43" s="149"/>
      <c r="JWL43" s="59"/>
      <c r="JWM43" s="149"/>
      <c r="JWN43" s="59"/>
      <c r="JWO43" s="149"/>
      <c r="JWP43" s="59"/>
      <c r="JWQ43" s="149"/>
      <c r="JWR43" s="59"/>
      <c r="JWS43" s="149"/>
      <c r="JWT43" s="59"/>
      <c r="JWU43" s="149"/>
      <c r="JWV43" s="59"/>
      <c r="JWW43" s="149"/>
      <c r="JWX43" s="59"/>
      <c r="JWY43" s="149"/>
      <c r="JWZ43" s="59"/>
      <c r="JXA43" s="149"/>
      <c r="JXB43" s="59"/>
      <c r="JXC43" s="149"/>
      <c r="JXD43" s="59"/>
      <c r="JXE43" s="149"/>
      <c r="JXF43" s="59"/>
      <c r="JXG43" s="149"/>
      <c r="JXH43" s="59"/>
      <c r="JXI43" s="149"/>
      <c r="JXJ43" s="59"/>
      <c r="JXK43" s="149"/>
      <c r="JXL43" s="59"/>
      <c r="JXM43" s="149"/>
      <c r="JXN43" s="59"/>
      <c r="JXO43" s="149"/>
      <c r="JXP43" s="59"/>
      <c r="JXQ43" s="149"/>
      <c r="JXR43" s="59"/>
      <c r="JXS43" s="149"/>
      <c r="JXT43" s="59"/>
      <c r="JXU43" s="149"/>
      <c r="JXV43" s="59"/>
      <c r="JXW43" s="149"/>
      <c r="JXX43" s="59"/>
      <c r="JXY43" s="149"/>
      <c r="JXZ43" s="59"/>
      <c r="JYA43" s="149"/>
      <c r="JYB43" s="59"/>
      <c r="JYC43" s="149"/>
      <c r="JYD43" s="59"/>
      <c r="JYE43" s="149"/>
      <c r="JYF43" s="59"/>
      <c r="JYG43" s="149"/>
      <c r="JYH43" s="59"/>
      <c r="JYI43" s="149"/>
      <c r="JYJ43" s="59"/>
      <c r="JYK43" s="149"/>
      <c r="JYL43" s="59"/>
      <c r="JYM43" s="149"/>
      <c r="JYN43" s="59"/>
      <c r="JYO43" s="149"/>
      <c r="JYP43" s="59"/>
      <c r="JYQ43" s="149"/>
      <c r="JYR43" s="59"/>
      <c r="JYS43" s="149"/>
      <c r="JYT43" s="59"/>
      <c r="JYU43" s="149"/>
      <c r="JYV43" s="59"/>
      <c r="JYW43" s="149"/>
      <c r="JYX43" s="59"/>
      <c r="JYY43" s="149"/>
      <c r="JYZ43" s="59"/>
      <c r="JZA43" s="149"/>
      <c r="JZB43" s="59"/>
      <c r="JZC43" s="149"/>
      <c r="JZD43" s="59"/>
      <c r="JZE43" s="149"/>
      <c r="JZF43" s="59"/>
      <c r="JZG43" s="149"/>
      <c r="JZH43" s="59"/>
      <c r="JZI43" s="149"/>
      <c r="JZJ43" s="59"/>
      <c r="JZK43" s="149"/>
      <c r="JZL43" s="59"/>
      <c r="JZM43" s="149"/>
      <c r="JZN43" s="59"/>
      <c r="JZO43" s="149"/>
      <c r="JZP43" s="59"/>
      <c r="JZQ43" s="149"/>
      <c r="JZR43" s="59"/>
      <c r="JZS43" s="149"/>
      <c r="JZT43" s="59"/>
      <c r="JZU43" s="149"/>
      <c r="JZV43" s="59"/>
      <c r="JZW43" s="149"/>
      <c r="JZX43" s="59"/>
      <c r="JZY43" s="149"/>
      <c r="JZZ43" s="59"/>
      <c r="KAA43" s="149"/>
      <c r="KAB43" s="59"/>
      <c r="KAC43" s="149"/>
      <c r="KAD43" s="59"/>
      <c r="KAE43" s="149"/>
      <c r="KAF43" s="59"/>
      <c r="KAG43" s="149"/>
      <c r="KAH43" s="59"/>
      <c r="KAI43" s="149"/>
      <c r="KAJ43" s="59"/>
      <c r="KAK43" s="149"/>
      <c r="KAL43" s="59"/>
      <c r="KAM43" s="149"/>
      <c r="KAN43" s="59"/>
      <c r="KAO43" s="149"/>
      <c r="KAP43" s="59"/>
      <c r="KAQ43" s="149"/>
      <c r="KAR43" s="59"/>
      <c r="KAS43" s="149"/>
      <c r="KAT43" s="59"/>
      <c r="KAU43" s="149"/>
      <c r="KAV43" s="59"/>
      <c r="KAW43" s="149"/>
      <c r="KAX43" s="59"/>
      <c r="KAY43" s="149"/>
      <c r="KAZ43" s="59"/>
      <c r="KBA43" s="149"/>
      <c r="KBB43" s="59"/>
      <c r="KBC43" s="149"/>
      <c r="KBD43" s="59"/>
      <c r="KBE43" s="149"/>
      <c r="KBF43" s="59"/>
      <c r="KBG43" s="149"/>
      <c r="KBH43" s="59"/>
      <c r="KBI43" s="149"/>
      <c r="KBJ43" s="59"/>
      <c r="KBK43" s="149"/>
      <c r="KBL43" s="59"/>
      <c r="KBM43" s="149"/>
      <c r="KBN43" s="59"/>
      <c r="KBO43" s="149"/>
      <c r="KBP43" s="59"/>
      <c r="KBQ43" s="149"/>
      <c r="KBR43" s="59"/>
      <c r="KBS43" s="149"/>
      <c r="KBT43" s="59"/>
      <c r="KBU43" s="149"/>
      <c r="KBV43" s="59"/>
      <c r="KBW43" s="149"/>
      <c r="KBX43" s="59"/>
      <c r="KBY43" s="149"/>
      <c r="KBZ43" s="59"/>
      <c r="KCA43" s="149"/>
      <c r="KCB43" s="59"/>
      <c r="KCC43" s="149"/>
      <c r="KCD43" s="59"/>
      <c r="KCE43" s="149"/>
      <c r="KCF43" s="59"/>
      <c r="KCG43" s="149"/>
      <c r="KCH43" s="59"/>
      <c r="KCI43" s="149"/>
      <c r="KCJ43" s="59"/>
      <c r="KCK43" s="149"/>
      <c r="KCL43" s="59"/>
      <c r="KCM43" s="149"/>
      <c r="KCN43" s="59"/>
      <c r="KCO43" s="149"/>
      <c r="KCP43" s="59"/>
      <c r="KCQ43" s="149"/>
      <c r="KCR43" s="59"/>
      <c r="KCS43" s="149"/>
      <c r="KCT43" s="59"/>
      <c r="KCU43" s="149"/>
      <c r="KCV43" s="59"/>
      <c r="KCW43" s="149"/>
      <c r="KCX43" s="59"/>
      <c r="KCY43" s="149"/>
      <c r="KCZ43" s="59"/>
      <c r="KDA43" s="149"/>
      <c r="KDB43" s="59"/>
      <c r="KDC43" s="149"/>
      <c r="KDD43" s="59"/>
      <c r="KDE43" s="149"/>
      <c r="KDF43" s="59"/>
      <c r="KDG43" s="149"/>
      <c r="KDH43" s="59"/>
      <c r="KDI43" s="149"/>
      <c r="KDJ43" s="59"/>
      <c r="KDK43" s="149"/>
      <c r="KDL43" s="59"/>
      <c r="KDM43" s="149"/>
      <c r="KDN43" s="59"/>
      <c r="KDO43" s="149"/>
      <c r="KDP43" s="59"/>
      <c r="KDQ43" s="149"/>
      <c r="KDR43" s="59"/>
      <c r="KDS43" s="149"/>
      <c r="KDT43" s="59"/>
      <c r="KDU43" s="149"/>
      <c r="KDV43" s="59"/>
      <c r="KDW43" s="149"/>
      <c r="KDX43" s="59"/>
      <c r="KDY43" s="149"/>
      <c r="KDZ43" s="59"/>
      <c r="KEA43" s="149"/>
      <c r="KEB43" s="59"/>
      <c r="KEC43" s="149"/>
      <c r="KED43" s="59"/>
      <c r="KEE43" s="149"/>
      <c r="KEF43" s="59"/>
      <c r="KEG43" s="149"/>
      <c r="KEH43" s="59"/>
      <c r="KEI43" s="149"/>
      <c r="KEJ43" s="59"/>
      <c r="KEK43" s="149"/>
      <c r="KEL43" s="59"/>
      <c r="KEM43" s="149"/>
      <c r="KEN43" s="59"/>
      <c r="KEO43" s="149"/>
      <c r="KEP43" s="59"/>
      <c r="KEQ43" s="149"/>
      <c r="KER43" s="59"/>
      <c r="KES43" s="149"/>
      <c r="KET43" s="59"/>
      <c r="KEU43" s="149"/>
      <c r="KEV43" s="59"/>
      <c r="KEW43" s="149"/>
      <c r="KEX43" s="59"/>
      <c r="KEY43" s="149"/>
      <c r="KEZ43" s="59"/>
      <c r="KFA43" s="149"/>
      <c r="KFB43" s="59"/>
      <c r="KFC43" s="149"/>
      <c r="KFD43" s="59"/>
      <c r="KFE43" s="149"/>
      <c r="KFF43" s="59"/>
      <c r="KFG43" s="149"/>
      <c r="KFH43" s="59"/>
      <c r="KFI43" s="149"/>
      <c r="KFJ43" s="59"/>
      <c r="KFK43" s="149"/>
      <c r="KFL43" s="59"/>
      <c r="KFM43" s="149"/>
      <c r="KFN43" s="59"/>
      <c r="KFO43" s="149"/>
      <c r="KFP43" s="59"/>
      <c r="KFQ43" s="149"/>
      <c r="KFR43" s="59"/>
      <c r="KFS43" s="149"/>
      <c r="KFT43" s="59"/>
      <c r="KFU43" s="149"/>
      <c r="KFV43" s="59"/>
      <c r="KFW43" s="149"/>
      <c r="KFX43" s="59"/>
      <c r="KFY43" s="149"/>
      <c r="KFZ43" s="59"/>
      <c r="KGA43" s="149"/>
      <c r="KGB43" s="59"/>
      <c r="KGC43" s="149"/>
      <c r="KGD43" s="59"/>
      <c r="KGE43" s="149"/>
      <c r="KGF43" s="59"/>
      <c r="KGG43" s="149"/>
      <c r="KGH43" s="59"/>
      <c r="KGI43" s="149"/>
      <c r="KGJ43" s="59"/>
      <c r="KGK43" s="149"/>
      <c r="KGL43" s="59"/>
      <c r="KGM43" s="149"/>
      <c r="KGN43" s="59"/>
      <c r="KGO43" s="149"/>
      <c r="KGP43" s="59"/>
      <c r="KGQ43" s="149"/>
      <c r="KGR43" s="59"/>
      <c r="KGS43" s="149"/>
      <c r="KGT43" s="59"/>
      <c r="KGU43" s="149"/>
      <c r="KGV43" s="59"/>
      <c r="KGW43" s="149"/>
      <c r="KGX43" s="59"/>
      <c r="KGY43" s="149"/>
      <c r="KGZ43" s="59"/>
      <c r="KHA43" s="149"/>
      <c r="KHB43" s="59"/>
      <c r="KHC43" s="149"/>
      <c r="KHD43" s="59"/>
      <c r="KHE43" s="149"/>
      <c r="KHF43" s="59"/>
      <c r="KHG43" s="149"/>
      <c r="KHH43" s="59"/>
      <c r="KHI43" s="149"/>
      <c r="KHJ43" s="59"/>
      <c r="KHK43" s="149"/>
      <c r="KHL43" s="59"/>
      <c r="KHM43" s="149"/>
      <c r="KHN43" s="59"/>
      <c r="KHO43" s="149"/>
      <c r="KHP43" s="59"/>
      <c r="KHQ43" s="149"/>
      <c r="KHR43" s="59"/>
      <c r="KHS43" s="149"/>
      <c r="KHT43" s="59"/>
      <c r="KHU43" s="149"/>
      <c r="KHV43" s="59"/>
      <c r="KHW43" s="149"/>
      <c r="KHX43" s="59"/>
      <c r="KHY43" s="149"/>
      <c r="KHZ43" s="59"/>
      <c r="KIA43" s="149"/>
      <c r="KIB43" s="59"/>
      <c r="KIC43" s="149"/>
      <c r="KID43" s="59"/>
      <c r="KIE43" s="149"/>
      <c r="KIF43" s="59"/>
      <c r="KIG43" s="149"/>
      <c r="KIH43" s="59"/>
      <c r="KII43" s="149"/>
      <c r="KIJ43" s="59"/>
      <c r="KIK43" s="149"/>
      <c r="KIL43" s="59"/>
      <c r="KIM43" s="149"/>
      <c r="KIN43" s="59"/>
      <c r="KIO43" s="149"/>
      <c r="KIP43" s="59"/>
      <c r="KIQ43" s="149"/>
      <c r="KIR43" s="59"/>
      <c r="KIS43" s="149"/>
      <c r="KIT43" s="59"/>
      <c r="KIU43" s="149"/>
      <c r="KIV43" s="59"/>
      <c r="KIW43" s="149"/>
      <c r="KIX43" s="59"/>
      <c r="KIY43" s="149"/>
      <c r="KIZ43" s="59"/>
      <c r="KJA43" s="149"/>
      <c r="KJB43" s="59"/>
      <c r="KJC43" s="149"/>
      <c r="KJD43" s="59"/>
      <c r="KJE43" s="149"/>
      <c r="KJF43" s="59"/>
      <c r="KJG43" s="149"/>
      <c r="KJH43" s="59"/>
      <c r="KJI43" s="149"/>
      <c r="KJJ43" s="59"/>
      <c r="KJK43" s="149"/>
      <c r="KJL43" s="59"/>
      <c r="KJM43" s="149"/>
      <c r="KJN43" s="59"/>
      <c r="KJO43" s="149"/>
      <c r="KJP43" s="59"/>
      <c r="KJQ43" s="149"/>
      <c r="KJR43" s="59"/>
      <c r="KJS43" s="149"/>
      <c r="KJT43" s="59"/>
      <c r="KJU43" s="149"/>
      <c r="KJV43" s="59"/>
      <c r="KJW43" s="149"/>
      <c r="KJX43" s="59"/>
      <c r="KJY43" s="149"/>
      <c r="KJZ43" s="59"/>
      <c r="KKA43" s="149"/>
      <c r="KKB43" s="59"/>
      <c r="KKC43" s="149"/>
      <c r="KKD43" s="59"/>
      <c r="KKE43" s="149"/>
      <c r="KKF43" s="59"/>
      <c r="KKG43" s="149"/>
      <c r="KKH43" s="59"/>
      <c r="KKI43" s="149"/>
      <c r="KKJ43" s="59"/>
      <c r="KKK43" s="149"/>
      <c r="KKL43" s="59"/>
      <c r="KKM43" s="149"/>
      <c r="KKN43" s="59"/>
      <c r="KKO43" s="149"/>
      <c r="KKP43" s="59"/>
      <c r="KKQ43" s="149"/>
      <c r="KKR43" s="59"/>
      <c r="KKS43" s="149"/>
      <c r="KKT43" s="59"/>
      <c r="KKU43" s="149"/>
      <c r="KKV43" s="59"/>
      <c r="KKW43" s="149"/>
      <c r="KKX43" s="59"/>
      <c r="KKY43" s="149"/>
      <c r="KKZ43" s="59"/>
      <c r="KLA43" s="149"/>
      <c r="KLB43" s="59"/>
      <c r="KLC43" s="149"/>
      <c r="KLD43" s="59"/>
      <c r="KLE43" s="149"/>
      <c r="KLF43" s="59"/>
      <c r="KLG43" s="149"/>
      <c r="KLH43" s="59"/>
      <c r="KLI43" s="149"/>
      <c r="KLJ43" s="59"/>
      <c r="KLK43" s="149"/>
      <c r="KLL43" s="59"/>
      <c r="KLM43" s="149"/>
      <c r="KLN43" s="59"/>
      <c r="KLO43" s="149"/>
      <c r="KLP43" s="59"/>
      <c r="KLQ43" s="149"/>
      <c r="KLR43" s="59"/>
      <c r="KLS43" s="149"/>
      <c r="KLT43" s="59"/>
      <c r="KLU43" s="149"/>
      <c r="KLV43" s="59"/>
      <c r="KLW43" s="149"/>
      <c r="KLX43" s="59"/>
      <c r="KLY43" s="149"/>
      <c r="KLZ43" s="59"/>
      <c r="KMA43" s="149"/>
      <c r="KMB43" s="59"/>
      <c r="KMC43" s="149"/>
      <c r="KMD43" s="59"/>
      <c r="KME43" s="149"/>
      <c r="KMF43" s="59"/>
      <c r="KMG43" s="149"/>
      <c r="KMH43" s="59"/>
      <c r="KMI43" s="149"/>
      <c r="KMJ43" s="59"/>
      <c r="KMK43" s="149"/>
      <c r="KML43" s="59"/>
      <c r="KMM43" s="149"/>
      <c r="KMN43" s="59"/>
      <c r="KMO43" s="149"/>
      <c r="KMP43" s="59"/>
      <c r="KMQ43" s="149"/>
      <c r="KMR43" s="59"/>
      <c r="KMS43" s="149"/>
      <c r="KMT43" s="59"/>
      <c r="KMU43" s="149"/>
      <c r="KMV43" s="59"/>
      <c r="KMW43" s="149"/>
      <c r="KMX43" s="59"/>
      <c r="KMY43" s="149"/>
      <c r="KMZ43" s="59"/>
      <c r="KNA43" s="149"/>
      <c r="KNB43" s="59"/>
      <c r="KNC43" s="149"/>
      <c r="KND43" s="59"/>
      <c r="KNE43" s="149"/>
      <c r="KNF43" s="59"/>
      <c r="KNG43" s="149"/>
      <c r="KNH43" s="59"/>
      <c r="KNI43" s="149"/>
      <c r="KNJ43" s="59"/>
      <c r="KNK43" s="149"/>
      <c r="KNL43" s="59"/>
      <c r="KNM43" s="149"/>
      <c r="KNN43" s="59"/>
      <c r="KNO43" s="149"/>
      <c r="KNP43" s="59"/>
      <c r="KNQ43" s="149"/>
      <c r="KNR43" s="59"/>
      <c r="KNS43" s="149"/>
      <c r="KNT43" s="59"/>
      <c r="KNU43" s="149"/>
      <c r="KNV43" s="59"/>
      <c r="KNW43" s="149"/>
      <c r="KNX43" s="59"/>
      <c r="KNY43" s="149"/>
      <c r="KNZ43" s="59"/>
      <c r="KOA43" s="149"/>
      <c r="KOB43" s="59"/>
      <c r="KOC43" s="149"/>
      <c r="KOD43" s="59"/>
      <c r="KOE43" s="149"/>
      <c r="KOF43" s="59"/>
      <c r="KOG43" s="149"/>
      <c r="KOH43" s="59"/>
      <c r="KOI43" s="149"/>
      <c r="KOJ43" s="59"/>
      <c r="KOK43" s="149"/>
      <c r="KOL43" s="59"/>
      <c r="KOM43" s="149"/>
      <c r="KON43" s="59"/>
      <c r="KOO43" s="149"/>
      <c r="KOP43" s="59"/>
      <c r="KOQ43" s="149"/>
      <c r="KOR43" s="59"/>
      <c r="KOS43" s="149"/>
      <c r="KOT43" s="59"/>
      <c r="KOU43" s="149"/>
      <c r="KOV43" s="59"/>
      <c r="KOW43" s="149"/>
      <c r="KOX43" s="59"/>
      <c r="KOY43" s="149"/>
      <c r="KOZ43" s="59"/>
      <c r="KPA43" s="149"/>
      <c r="KPB43" s="59"/>
      <c r="KPC43" s="149"/>
      <c r="KPD43" s="59"/>
      <c r="KPE43" s="149"/>
      <c r="KPF43" s="59"/>
      <c r="KPG43" s="149"/>
      <c r="KPH43" s="59"/>
      <c r="KPI43" s="149"/>
      <c r="KPJ43" s="59"/>
      <c r="KPK43" s="149"/>
      <c r="KPL43" s="59"/>
      <c r="KPM43" s="149"/>
      <c r="KPN43" s="59"/>
      <c r="KPO43" s="149"/>
      <c r="KPP43" s="59"/>
      <c r="KPQ43" s="149"/>
      <c r="KPR43" s="59"/>
      <c r="KPS43" s="149"/>
      <c r="KPT43" s="59"/>
      <c r="KPU43" s="149"/>
      <c r="KPV43" s="59"/>
      <c r="KPW43" s="149"/>
      <c r="KPX43" s="59"/>
      <c r="KPY43" s="149"/>
      <c r="KPZ43" s="59"/>
      <c r="KQA43" s="149"/>
      <c r="KQB43" s="59"/>
      <c r="KQC43" s="149"/>
      <c r="KQD43" s="59"/>
      <c r="KQE43" s="149"/>
      <c r="KQF43" s="59"/>
      <c r="KQG43" s="149"/>
      <c r="KQH43" s="59"/>
      <c r="KQI43" s="149"/>
      <c r="KQJ43" s="59"/>
      <c r="KQK43" s="149"/>
      <c r="KQL43" s="59"/>
      <c r="KQM43" s="149"/>
      <c r="KQN43" s="59"/>
      <c r="KQO43" s="149"/>
      <c r="KQP43" s="59"/>
      <c r="KQQ43" s="149"/>
      <c r="KQR43" s="59"/>
      <c r="KQS43" s="149"/>
      <c r="KQT43" s="59"/>
      <c r="KQU43" s="149"/>
      <c r="KQV43" s="59"/>
      <c r="KQW43" s="149"/>
      <c r="KQX43" s="59"/>
      <c r="KQY43" s="149"/>
      <c r="KQZ43" s="59"/>
      <c r="KRA43" s="149"/>
      <c r="KRB43" s="59"/>
      <c r="KRC43" s="149"/>
      <c r="KRD43" s="59"/>
      <c r="KRE43" s="149"/>
      <c r="KRF43" s="59"/>
      <c r="KRG43" s="149"/>
      <c r="KRH43" s="59"/>
      <c r="KRI43" s="149"/>
      <c r="KRJ43" s="59"/>
      <c r="KRK43" s="149"/>
      <c r="KRL43" s="59"/>
      <c r="KRM43" s="149"/>
      <c r="KRN43" s="59"/>
      <c r="KRO43" s="149"/>
      <c r="KRP43" s="59"/>
      <c r="KRQ43" s="149"/>
      <c r="KRR43" s="59"/>
      <c r="KRS43" s="149"/>
      <c r="KRT43" s="59"/>
      <c r="KRU43" s="149"/>
      <c r="KRV43" s="59"/>
      <c r="KRW43" s="149"/>
      <c r="KRX43" s="59"/>
      <c r="KRY43" s="149"/>
      <c r="KRZ43" s="59"/>
      <c r="KSA43" s="149"/>
      <c r="KSB43" s="59"/>
      <c r="KSC43" s="149"/>
      <c r="KSD43" s="59"/>
      <c r="KSE43" s="149"/>
      <c r="KSF43" s="59"/>
      <c r="KSG43" s="149"/>
      <c r="KSH43" s="59"/>
      <c r="KSI43" s="149"/>
      <c r="KSJ43" s="59"/>
      <c r="KSK43" s="149"/>
      <c r="KSL43" s="59"/>
      <c r="KSM43" s="149"/>
      <c r="KSN43" s="59"/>
      <c r="KSO43" s="149"/>
      <c r="KSP43" s="59"/>
      <c r="KSQ43" s="149"/>
      <c r="KSR43" s="59"/>
      <c r="KSS43" s="149"/>
      <c r="KST43" s="59"/>
      <c r="KSU43" s="149"/>
      <c r="KSV43" s="59"/>
      <c r="KSW43" s="149"/>
      <c r="KSX43" s="59"/>
      <c r="KSY43" s="149"/>
      <c r="KSZ43" s="59"/>
      <c r="KTA43" s="149"/>
      <c r="KTB43" s="59"/>
      <c r="KTC43" s="149"/>
      <c r="KTD43" s="59"/>
      <c r="KTE43" s="149"/>
      <c r="KTF43" s="59"/>
      <c r="KTG43" s="149"/>
      <c r="KTH43" s="59"/>
      <c r="KTI43" s="149"/>
      <c r="KTJ43" s="59"/>
      <c r="KTK43" s="149"/>
      <c r="KTL43" s="59"/>
      <c r="KTM43" s="149"/>
      <c r="KTN43" s="59"/>
      <c r="KTO43" s="149"/>
      <c r="KTP43" s="59"/>
      <c r="KTQ43" s="149"/>
      <c r="KTR43" s="59"/>
      <c r="KTS43" s="149"/>
      <c r="KTT43" s="59"/>
      <c r="KTU43" s="149"/>
      <c r="KTV43" s="59"/>
      <c r="KTW43" s="149"/>
      <c r="KTX43" s="59"/>
      <c r="KTY43" s="149"/>
      <c r="KTZ43" s="59"/>
      <c r="KUA43" s="149"/>
      <c r="KUB43" s="59"/>
      <c r="KUC43" s="149"/>
      <c r="KUD43" s="59"/>
      <c r="KUE43" s="149"/>
      <c r="KUF43" s="59"/>
      <c r="KUG43" s="149"/>
      <c r="KUH43" s="59"/>
      <c r="KUI43" s="149"/>
      <c r="KUJ43" s="59"/>
      <c r="KUK43" s="149"/>
      <c r="KUL43" s="59"/>
      <c r="KUM43" s="149"/>
      <c r="KUN43" s="59"/>
      <c r="KUO43" s="149"/>
      <c r="KUP43" s="59"/>
      <c r="KUQ43" s="149"/>
      <c r="KUR43" s="59"/>
      <c r="KUS43" s="149"/>
      <c r="KUT43" s="59"/>
      <c r="KUU43" s="149"/>
      <c r="KUV43" s="59"/>
      <c r="KUW43" s="149"/>
      <c r="KUX43" s="59"/>
      <c r="KUY43" s="149"/>
      <c r="KUZ43" s="59"/>
      <c r="KVA43" s="149"/>
      <c r="KVB43" s="59"/>
      <c r="KVC43" s="149"/>
      <c r="KVD43" s="59"/>
      <c r="KVE43" s="149"/>
      <c r="KVF43" s="59"/>
      <c r="KVG43" s="149"/>
      <c r="KVH43" s="59"/>
      <c r="KVI43" s="149"/>
      <c r="KVJ43" s="59"/>
      <c r="KVK43" s="149"/>
      <c r="KVL43" s="59"/>
      <c r="KVM43" s="149"/>
      <c r="KVN43" s="59"/>
      <c r="KVO43" s="149"/>
      <c r="KVP43" s="59"/>
      <c r="KVQ43" s="149"/>
      <c r="KVR43" s="59"/>
      <c r="KVS43" s="149"/>
      <c r="KVT43" s="59"/>
      <c r="KVU43" s="149"/>
      <c r="KVV43" s="59"/>
      <c r="KVW43" s="149"/>
      <c r="KVX43" s="59"/>
      <c r="KVY43" s="149"/>
      <c r="KVZ43" s="59"/>
      <c r="KWA43" s="149"/>
      <c r="KWB43" s="59"/>
      <c r="KWC43" s="149"/>
      <c r="KWD43" s="59"/>
      <c r="KWE43" s="149"/>
      <c r="KWF43" s="59"/>
      <c r="KWG43" s="149"/>
      <c r="KWH43" s="59"/>
      <c r="KWI43" s="149"/>
      <c r="KWJ43" s="59"/>
      <c r="KWK43" s="149"/>
      <c r="KWL43" s="59"/>
      <c r="KWM43" s="149"/>
      <c r="KWN43" s="59"/>
      <c r="KWO43" s="149"/>
      <c r="KWP43" s="59"/>
      <c r="KWQ43" s="149"/>
      <c r="KWR43" s="59"/>
      <c r="KWS43" s="149"/>
      <c r="KWT43" s="59"/>
      <c r="KWU43" s="149"/>
      <c r="KWV43" s="59"/>
      <c r="KWW43" s="149"/>
      <c r="KWX43" s="59"/>
      <c r="KWY43" s="149"/>
      <c r="KWZ43" s="59"/>
      <c r="KXA43" s="149"/>
      <c r="KXB43" s="59"/>
      <c r="KXC43" s="149"/>
      <c r="KXD43" s="59"/>
      <c r="KXE43" s="149"/>
      <c r="KXF43" s="59"/>
      <c r="KXG43" s="149"/>
      <c r="KXH43" s="59"/>
      <c r="KXI43" s="149"/>
      <c r="KXJ43" s="59"/>
      <c r="KXK43" s="149"/>
      <c r="KXL43" s="59"/>
      <c r="KXM43" s="149"/>
      <c r="KXN43" s="59"/>
      <c r="KXO43" s="149"/>
      <c r="KXP43" s="59"/>
      <c r="KXQ43" s="149"/>
      <c r="KXR43" s="59"/>
      <c r="KXS43" s="149"/>
      <c r="KXT43" s="59"/>
      <c r="KXU43" s="149"/>
      <c r="KXV43" s="59"/>
      <c r="KXW43" s="149"/>
      <c r="KXX43" s="59"/>
      <c r="KXY43" s="149"/>
      <c r="KXZ43" s="59"/>
      <c r="KYA43" s="149"/>
      <c r="KYB43" s="59"/>
      <c r="KYC43" s="149"/>
      <c r="KYD43" s="59"/>
      <c r="KYE43" s="149"/>
      <c r="KYF43" s="59"/>
      <c r="KYG43" s="149"/>
      <c r="KYH43" s="59"/>
      <c r="KYI43" s="149"/>
      <c r="KYJ43" s="59"/>
      <c r="KYK43" s="149"/>
      <c r="KYL43" s="59"/>
      <c r="KYM43" s="149"/>
      <c r="KYN43" s="59"/>
      <c r="KYO43" s="149"/>
      <c r="KYP43" s="59"/>
      <c r="KYQ43" s="149"/>
      <c r="KYR43" s="59"/>
      <c r="KYS43" s="149"/>
      <c r="KYT43" s="59"/>
      <c r="KYU43" s="149"/>
      <c r="KYV43" s="59"/>
      <c r="KYW43" s="149"/>
      <c r="KYX43" s="59"/>
      <c r="KYY43" s="149"/>
      <c r="KYZ43" s="59"/>
      <c r="KZA43" s="149"/>
      <c r="KZB43" s="59"/>
      <c r="KZC43" s="149"/>
      <c r="KZD43" s="59"/>
      <c r="KZE43" s="149"/>
      <c r="KZF43" s="59"/>
      <c r="KZG43" s="149"/>
      <c r="KZH43" s="59"/>
      <c r="KZI43" s="149"/>
      <c r="KZJ43" s="59"/>
      <c r="KZK43" s="149"/>
      <c r="KZL43" s="59"/>
      <c r="KZM43" s="149"/>
      <c r="KZN43" s="59"/>
      <c r="KZO43" s="149"/>
      <c r="KZP43" s="59"/>
      <c r="KZQ43" s="149"/>
      <c r="KZR43" s="59"/>
      <c r="KZS43" s="149"/>
      <c r="KZT43" s="59"/>
      <c r="KZU43" s="149"/>
      <c r="KZV43" s="59"/>
      <c r="KZW43" s="149"/>
      <c r="KZX43" s="59"/>
      <c r="KZY43" s="149"/>
      <c r="KZZ43" s="59"/>
      <c r="LAA43" s="149"/>
      <c r="LAB43" s="59"/>
      <c r="LAC43" s="149"/>
      <c r="LAD43" s="59"/>
      <c r="LAE43" s="149"/>
      <c r="LAF43" s="59"/>
      <c r="LAG43" s="149"/>
      <c r="LAH43" s="59"/>
      <c r="LAI43" s="149"/>
      <c r="LAJ43" s="59"/>
      <c r="LAK43" s="149"/>
      <c r="LAL43" s="59"/>
      <c r="LAM43" s="149"/>
      <c r="LAN43" s="59"/>
      <c r="LAO43" s="149"/>
      <c r="LAP43" s="59"/>
      <c r="LAQ43" s="149"/>
      <c r="LAR43" s="59"/>
      <c r="LAS43" s="149"/>
      <c r="LAT43" s="59"/>
      <c r="LAU43" s="149"/>
      <c r="LAV43" s="59"/>
      <c r="LAW43" s="149"/>
      <c r="LAX43" s="59"/>
      <c r="LAY43" s="149"/>
      <c r="LAZ43" s="59"/>
      <c r="LBA43" s="149"/>
      <c r="LBB43" s="59"/>
      <c r="LBC43" s="149"/>
      <c r="LBD43" s="59"/>
      <c r="LBE43" s="149"/>
      <c r="LBF43" s="59"/>
      <c r="LBG43" s="149"/>
      <c r="LBH43" s="59"/>
      <c r="LBI43" s="149"/>
      <c r="LBJ43" s="59"/>
      <c r="LBK43" s="149"/>
      <c r="LBL43" s="59"/>
      <c r="LBM43" s="149"/>
      <c r="LBN43" s="59"/>
      <c r="LBO43" s="149"/>
      <c r="LBP43" s="59"/>
      <c r="LBQ43" s="149"/>
      <c r="LBR43" s="59"/>
      <c r="LBS43" s="149"/>
      <c r="LBT43" s="59"/>
      <c r="LBU43" s="149"/>
      <c r="LBV43" s="59"/>
      <c r="LBW43" s="149"/>
      <c r="LBX43" s="59"/>
      <c r="LBY43" s="149"/>
      <c r="LBZ43" s="59"/>
      <c r="LCA43" s="149"/>
      <c r="LCB43" s="59"/>
      <c r="LCC43" s="149"/>
      <c r="LCD43" s="59"/>
      <c r="LCE43" s="149"/>
      <c r="LCF43" s="59"/>
      <c r="LCG43" s="149"/>
      <c r="LCH43" s="59"/>
      <c r="LCI43" s="149"/>
      <c r="LCJ43" s="59"/>
      <c r="LCK43" s="149"/>
      <c r="LCL43" s="59"/>
      <c r="LCM43" s="149"/>
      <c r="LCN43" s="59"/>
      <c r="LCO43" s="149"/>
      <c r="LCP43" s="59"/>
      <c r="LCQ43" s="149"/>
      <c r="LCR43" s="59"/>
      <c r="LCS43" s="149"/>
      <c r="LCT43" s="59"/>
      <c r="LCU43" s="149"/>
      <c r="LCV43" s="59"/>
      <c r="LCW43" s="149"/>
      <c r="LCX43" s="59"/>
      <c r="LCY43" s="149"/>
      <c r="LCZ43" s="59"/>
      <c r="LDA43" s="149"/>
      <c r="LDB43" s="59"/>
      <c r="LDC43" s="149"/>
      <c r="LDD43" s="59"/>
      <c r="LDE43" s="149"/>
      <c r="LDF43" s="59"/>
      <c r="LDG43" s="149"/>
      <c r="LDH43" s="59"/>
      <c r="LDI43" s="149"/>
      <c r="LDJ43" s="59"/>
      <c r="LDK43" s="149"/>
      <c r="LDL43" s="59"/>
      <c r="LDM43" s="149"/>
      <c r="LDN43" s="59"/>
      <c r="LDO43" s="149"/>
      <c r="LDP43" s="59"/>
      <c r="LDQ43" s="149"/>
      <c r="LDR43" s="59"/>
      <c r="LDS43" s="149"/>
      <c r="LDT43" s="59"/>
      <c r="LDU43" s="149"/>
      <c r="LDV43" s="59"/>
      <c r="LDW43" s="149"/>
      <c r="LDX43" s="59"/>
      <c r="LDY43" s="149"/>
      <c r="LDZ43" s="59"/>
      <c r="LEA43" s="149"/>
      <c r="LEB43" s="59"/>
      <c r="LEC43" s="149"/>
      <c r="LED43" s="59"/>
      <c r="LEE43" s="149"/>
      <c r="LEF43" s="59"/>
      <c r="LEG43" s="149"/>
      <c r="LEH43" s="59"/>
      <c r="LEI43" s="149"/>
      <c r="LEJ43" s="59"/>
      <c r="LEK43" s="149"/>
      <c r="LEL43" s="59"/>
      <c r="LEM43" s="149"/>
      <c r="LEN43" s="59"/>
      <c r="LEO43" s="149"/>
      <c r="LEP43" s="59"/>
      <c r="LEQ43" s="149"/>
      <c r="LER43" s="59"/>
      <c r="LES43" s="149"/>
      <c r="LET43" s="59"/>
      <c r="LEU43" s="149"/>
      <c r="LEV43" s="59"/>
      <c r="LEW43" s="149"/>
      <c r="LEX43" s="59"/>
      <c r="LEY43" s="149"/>
      <c r="LEZ43" s="59"/>
      <c r="LFA43" s="149"/>
      <c r="LFB43" s="59"/>
      <c r="LFC43" s="149"/>
      <c r="LFD43" s="59"/>
      <c r="LFE43" s="149"/>
      <c r="LFF43" s="59"/>
      <c r="LFG43" s="149"/>
      <c r="LFH43" s="59"/>
      <c r="LFI43" s="149"/>
      <c r="LFJ43" s="59"/>
      <c r="LFK43" s="149"/>
      <c r="LFL43" s="59"/>
      <c r="LFM43" s="149"/>
      <c r="LFN43" s="59"/>
      <c r="LFO43" s="149"/>
      <c r="LFP43" s="59"/>
      <c r="LFQ43" s="149"/>
      <c r="LFR43" s="59"/>
      <c r="LFS43" s="149"/>
      <c r="LFT43" s="59"/>
      <c r="LFU43" s="149"/>
      <c r="LFV43" s="59"/>
      <c r="LFW43" s="149"/>
      <c r="LFX43" s="59"/>
      <c r="LFY43" s="149"/>
      <c r="LFZ43" s="59"/>
      <c r="LGA43" s="149"/>
      <c r="LGB43" s="59"/>
      <c r="LGC43" s="149"/>
      <c r="LGD43" s="59"/>
      <c r="LGE43" s="149"/>
      <c r="LGF43" s="59"/>
      <c r="LGG43" s="149"/>
      <c r="LGH43" s="59"/>
      <c r="LGI43" s="149"/>
      <c r="LGJ43" s="59"/>
      <c r="LGK43" s="149"/>
      <c r="LGL43" s="59"/>
      <c r="LGM43" s="149"/>
      <c r="LGN43" s="59"/>
      <c r="LGO43" s="149"/>
      <c r="LGP43" s="59"/>
      <c r="LGQ43" s="149"/>
      <c r="LGR43" s="59"/>
      <c r="LGS43" s="149"/>
      <c r="LGT43" s="59"/>
      <c r="LGU43" s="149"/>
      <c r="LGV43" s="59"/>
      <c r="LGW43" s="149"/>
      <c r="LGX43" s="59"/>
      <c r="LGY43" s="149"/>
      <c r="LGZ43" s="59"/>
      <c r="LHA43" s="149"/>
      <c r="LHB43" s="59"/>
      <c r="LHC43" s="149"/>
      <c r="LHD43" s="59"/>
      <c r="LHE43" s="149"/>
      <c r="LHF43" s="59"/>
      <c r="LHG43" s="149"/>
      <c r="LHH43" s="59"/>
      <c r="LHI43" s="149"/>
      <c r="LHJ43" s="59"/>
      <c r="LHK43" s="149"/>
      <c r="LHL43" s="59"/>
      <c r="LHM43" s="149"/>
      <c r="LHN43" s="59"/>
      <c r="LHO43" s="149"/>
      <c r="LHP43" s="59"/>
      <c r="LHQ43" s="149"/>
      <c r="LHR43" s="59"/>
      <c r="LHS43" s="149"/>
      <c r="LHT43" s="59"/>
      <c r="LHU43" s="149"/>
      <c r="LHV43" s="59"/>
      <c r="LHW43" s="149"/>
      <c r="LHX43" s="59"/>
      <c r="LHY43" s="149"/>
      <c r="LHZ43" s="59"/>
      <c r="LIA43" s="149"/>
      <c r="LIB43" s="59"/>
      <c r="LIC43" s="149"/>
      <c r="LID43" s="59"/>
      <c r="LIE43" s="149"/>
      <c r="LIF43" s="59"/>
      <c r="LIG43" s="149"/>
      <c r="LIH43" s="59"/>
      <c r="LII43" s="149"/>
      <c r="LIJ43" s="59"/>
      <c r="LIK43" s="149"/>
      <c r="LIL43" s="59"/>
      <c r="LIM43" s="149"/>
      <c r="LIN43" s="59"/>
      <c r="LIO43" s="149"/>
      <c r="LIP43" s="59"/>
      <c r="LIQ43" s="149"/>
      <c r="LIR43" s="59"/>
      <c r="LIS43" s="149"/>
      <c r="LIT43" s="59"/>
      <c r="LIU43" s="149"/>
      <c r="LIV43" s="59"/>
      <c r="LIW43" s="149"/>
      <c r="LIX43" s="59"/>
      <c r="LIY43" s="149"/>
      <c r="LIZ43" s="59"/>
      <c r="LJA43" s="149"/>
      <c r="LJB43" s="59"/>
      <c r="LJC43" s="149"/>
      <c r="LJD43" s="59"/>
      <c r="LJE43" s="149"/>
      <c r="LJF43" s="59"/>
      <c r="LJG43" s="149"/>
      <c r="LJH43" s="59"/>
      <c r="LJI43" s="149"/>
      <c r="LJJ43" s="59"/>
      <c r="LJK43" s="149"/>
      <c r="LJL43" s="59"/>
      <c r="LJM43" s="149"/>
      <c r="LJN43" s="59"/>
      <c r="LJO43" s="149"/>
      <c r="LJP43" s="59"/>
      <c r="LJQ43" s="149"/>
      <c r="LJR43" s="59"/>
      <c r="LJS43" s="149"/>
      <c r="LJT43" s="59"/>
      <c r="LJU43" s="149"/>
      <c r="LJV43" s="59"/>
      <c r="LJW43" s="149"/>
      <c r="LJX43" s="59"/>
      <c r="LJY43" s="149"/>
      <c r="LJZ43" s="59"/>
      <c r="LKA43" s="149"/>
      <c r="LKB43" s="59"/>
      <c r="LKC43" s="149"/>
      <c r="LKD43" s="59"/>
      <c r="LKE43" s="149"/>
      <c r="LKF43" s="59"/>
      <c r="LKG43" s="149"/>
      <c r="LKH43" s="59"/>
      <c r="LKI43" s="149"/>
      <c r="LKJ43" s="59"/>
      <c r="LKK43" s="149"/>
      <c r="LKL43" s="59"/>
      <c r="LKM43" s="149"/>
      <c r="LKN43" s="59"/>
      <c r="LKO43" s="149"/>
      <c r="LKP43" s="59"/>
      <c r="LKQ43" s="149"/>
      <c r="LKR43" s="59"/>
      <c r="LKS43" s="149"/>
      <c r="LKT43" s="59"/>
      <c r="LKU43" s="149"/>
      <c r="LKV43" s="59"/>
      <c r="LKW43" s="149"/>
      <c r="LKX43" s="59"/>
      <c r="LKY43" s="149"/>
      <c r="LKZ43" s="59"/>
      <c r="LLA43" s="149"/>
      <c r="LLB43" s="59"/>
      <c r="LLC43" s="149"/>
      <c r="LLD43" s="59"/>
      <c r="LLE43" s="149"/>
      <c r="LLF43" s="59"/>
      <c r="LLG43" s="149"/>
      <c r="LLH43" s="59"/>
      <c r="LLI43" s="149"/>
      <c r="LLJ43" s="59"/>
      <c r="LLK43" s="149"/>
      <c r="LLL43" s="59"/>
      <c r="LLM43" s="149"/>
      <c r="LLN43" s="59"/>
      <c r="LLO43" s="149"/>
      <c r="LLP43" s="59"/>
      <c r="LLQ43" s="149"/>
      <c r="LLR43" s="59"/>
      <c r="LLS43" s="149"/>
      <c r="LLT43" s="59"/>
      <c r="LLU43" s="149"/>
      <c r="LLV43" s="59"/>
      <c r="LLW43" s="149"/>
      <c r="LLX43" s="59"/>
      <c r="LLY43" s="149"/>
      <c r="LLZ43" s="59"/>
      <c r="LMA43" s="149"/>
      <c r="LMB43" s="59"/>
      <c r="LMC43" s="149"/>
      <c r="LMD43" s="59"/>
      <c r="LME43" s="149"/>
      <c r="LMF43" s="59"/>
      <c r="LMG43" s="149"/>
      <c r="LMH43" s="59"/>
      <c r="LMI43" s="149"/>
      <c r="LMJ43" s="59"/>
      <c r="LMK43" s="149"/>
      <c r="LML43" s="59"/>
      <c r="LMM43" s="149"/>
      <c r="LMN43" s="59"/>
      <c r="LMO43" s="149"/>
      <c r="LMP43" s="59"/>
      <c r="LMQ43" s="149"/>
      <c r="LMR43" s="59"/>
      <c r="LMS43" s="149"/>
      <c r="LMT43" s="59"/>
      <c r="LMU43" s="149"/>
      <c r="LMV43" s="59"/>
      <c r="LMW43" s="149"/>
      <c r="LMX43" s="59"/>
      <c r="LMY43" s="149"/>
      <c r="LMZ43" s="59"/>
      <c r="LNA43" s="149"/>
      <c r="LNB43" s="59"/>
      <c r="LNC43" s="149"/>
      <c r="LND43" s="59"/>
      <c r="LNE43" s="149"/>
      <c r="LNF43" s="59"/>
      <c r="LNG43" s="149"/>
      <c r="LNH43" s="59"/>
      <c r="LNI43" s="149"/>
      <c r="LNJ43" s="59"/>
      <c r="LNK43" s="149"/>
      <c r="LNL43" s="59"/>
      <c r="LNM43" s="149"/>
      <c r="LNN43" s="59"/>
      <c r="LNO43" s="149"/>
      <c r="LNP43" s="59"/>
      <c r="LNQ43" s="149"/>
      <c r="LNR43" s="59"/>
      <c r="LNS43" s="149"/>
      <c r="LNT43" s="59"/>
      <c r="LNU43" s="149"/>
      <c r="LNV43" s="59"/>
      <c r="LNW43" s="149"/>
      <c r="LNX43" s="59"/>
      <c r="LNY43" s="149"/>
      <c r="LNZ43" s="59"/>
      <c r="LOA43" s="149"/>
      <c r="LOB43" s="59"/>
      <c r="LOC43" s="149"/>
      <c r="LOD43" s="59"/>
      <c r="LOE43" s="149"/>
      <c r="LOF43" s="59"/>
      <c r="LOG43" s="149"/>
      <c r="LOH43" s="59"/>
      <c r="LOI43" s="149"/>
      <c r="LOJ43" s="59"/>
      <c r="LOK43" s="149"/>
      <c r="LOL43" s="59"/>
      <c r="LOM43" s="149"/>
      <c r="LON43" s="59"/>
      <c r="LOO43" s="149"/>
      <c r="LOP43" s="59"/>
      <c r="LOQ43" s="149"/>
      <c r="LOR43" s="59"/>
      <c r="LOS43" s="149"/>
      <c r="LOT43" s="59"/>
      <c r="LOU43" s="149"/>
      <c r="LOV43" s="59"/>
      <c r="LOW43" s="149"/>
      <c r="LOX43" s="59"/>
      <c r="LOY43" s="149"/>
      <c r="LOZ43" s="59"/>
      <c r="LPA43" s="149"/>
      <c r="LPB43" s="59"/>
      <c r="LPC43" s="149"/>
      <c r="LPD43" s="59"/>
      <c r="LPE43" s="149"/>
      <c r="LPF43" s="59"/>
      <c r="LPG43" s="149"/>
      <c r="LPH43" s="59"/>
      <c r="LPI43" s="149"/>
      <c r="LPJ43" s="59"/>
      <c r="LPK43" s="149"/>
      <c r="LPL43" s="59"/>
      <c r="LPM43" s="149"/>
      <c r="LPN43" s="59"/>
      <c r="LPO43" s="149"/>
      <c r="LPP43" s="59"/>
      <c r="LPQ43" s="149"/>
      <c r="LPR43" s="59"/>
      <c r="LPS43" s="149"/>
      <c r="LPT43" s="59"/>
      <c r="LPU43" s="149"/>
      <c r="LPV43" s="59"/>
      <c r="LPW43" s="149"/>
      <c r="LPX43" s="59"/>
      <c r="LPY43" s="149"/>
      <c r="LPZ43" s="59"/>
      <c r="LQA43" s="149"/>
      <c r="LQB43" s="59"/>
      <c r="LQC43" s="149"/>
      <c r="LQD43" s="59"/>
      <c r="LQE43" s="149"/>
      <c r="LQF43" s="59"/>
      <c r="LQG43" s="149"/>
      <c r="LQH43" s="59"/>
      <c r="LQI43" s="149"/>
      <c r="LQJ43" s="59"/>
      <c r="LQK43" s="149"/>
      <c r="LQL43" s="59"/>
      <c r="LQM43" s="149"/>
      <c r="LQN43" s="59"/>
      <c r="LQO43" s="149"/>
      <c r="LQP43" s="59"/>
      <c r="LQQ43" s="149"/>
      <c r="LQR43" s="59"/>
      <c r="LQS43" s="149"/>
      <c r="LQT43" s="59"/>
      <c r="LQU43" s="149"/>
      <c r="LQV43" s="59"/>
      <c r="LQW43" s="149"/>
      <c r="LQX43" s="59"/>
      <c r="LQY43" s="149"/>
      <c r="LQZ43" s="59"/>
      <c r="LRA43" s="149"/>
      <c r="LRB43" s="59"/>
      <c r="LRC43" s="149"/>
      <c r="LRD43" s="59"/>
      <c r="LRE43" s="149"/>
      <c r="LRF43" s="59"/>
      <c r="LRG43" s="149"/>
      <c r="LRH43" s="59"/>
      <c r="LRI43" s="149"/>
      <c r="LRJ43" s="59"/>
      <c r="LRK43" s="149"/>
      <c r="LRL43" s="59"/>
      <c r="LRM43" s="149"/>
      <c r="LRN43" s="59"/>
      <c r="LRO43" s="149"/>
      <c r="LRP43" s="59"/>
      <c r="LRQ43" s="149"/>
      <c r="LRR43" s="59"/>
      <c r="LRS43" s="149"/>
      <c r="LRT43" s="59"/>
      <c r="LRU43" s="149"/>
      <c r="LRV43" s="59"/>
      <c r="LRW43" s="149"/>
      <c r="LRX43" s="59"/>
      <c r="LRY43" s="149"/>
      <c r="LRZ43" s="59"/>
      <c r="LSA43" s="149"/>
      <c r="LSB43" s="59"/>
      <c r="LSC43" s="149"/>
      <c r="LSD43" s="59"/>
      <c r="LSE43" s="149"/>
      <c r="LSF43" s="59"/>
      <c r="LSG43" s="149"/>
      <c r="LSH43" s="59"/>
      <c r="LSI43" s="149"/>
      <c r="LSJ43" s="59"/>
      <c r="LSK43" s="149"/>
      <c r="LSL43" s="59"/>
      <c r="LSM43" s="149"/>
      <c r="LSN43" s="59"/>
      <c r="LSO43" s="149"/>
      <c r="LSP43" s="59"/>
      <c r="LSQ43" s="149"/>
      <c r="LSR43" s="59"/>
      <c r="LSS43" s="149"/>
      <c r="LST43" s="59"/>
      <c r="LSU43" s="149"/>
      <c r="LSV43" s="59"/>
      <c r="LSW43" s="149"/>
      <c r="LSX43" s="59"/>
      <c r="LSY43" s="149"/>
      <c r="LSZ43" s="59"/>
      <c r="LTA43" s="149"/>
      <c r="LTB43" s="59"/>
      <c r="LTC43" s="149"/>
      <c r="LTD43" s="59"/>
      <c r="LTE43" s="149"/>
      <c r="LTF43" s="59"/>
      <c r="LTG43" s="149"/>
      <c r="LTH43" s="59"/>
      <c r="LTI43" s="149"/>
      <c r="LTJ43" s="59"/>
      <c r="LTK43" s="149"/>
      <c r="LTL43" s="59"/>
      <c r="LTM43" s="149"/>
      <c r="LTN43" s="59"/>
      <c r="LTO43" s="149"/>
      <c r="LTP43" s="59"/>
      <c r="LTQ43" s="149"/>
      <c r="LTR43" s="59"/>
      <c r="LTS43" s="149"/>
      <c r="LTT43" s="59"/>
      <c r="LTU43" s="149"/>
      <c r="LTV43" s="59"/>
      <c r="LTW43" s="149"/>
      <c r="LTX43" s="59"/>
      <c r="LTY43" s="149"/>
      <c r="LTZ43" s="59"/>
      <c r="LUA43" s="149"/>
      <c r="LUB43" s="59"/>
      <c r="LUC43" s="149"/>
      <c r="LUD43" s="59"/>
      <c r="LUE43" s="149"/>
      <c r="LUF43" s="59"/>
      <c r="LUG43" s="149"/>
      <c r="LUH43" s="59"/>
      <c r="LUI43" s="149"/>
      <c r="LUJ43" s="59"/>
      <c r="LUK43" s="149"/>
      <c r="LUL43" s="59"/>
      <c r="LUM43" s="149"/>
      <c r="LUN43" s="59"/>
      <c r="LUO43" s="149"/>
      <c r="LUP43" s="59"/>
      <c r="LUQ43" s="149"/>
      <c r="LUR43" s="59"/>
      <c r="LUS43" s="149"/>
      <c r="LUT43" s="59"/>
      <c r="LUU43" s="149"/>
      <c r="LUV43" s="59"/>
      <c r="LUW43" s="149"/>
      <c r="LUX43" s="59"/>
      <c r="LUY43" s="149"/>
      <c r="LUZ43" s="59"/>
      <c r="LVA43" s="149"/>
      <c r="LVB43" s="59"/>
      <c r="LVC43" s="149"/>
      <c r="LVD43" s="59"/>
      <c r="LVE43" s="149"/>
      <c r="LVF43" s="59"/>
      <c r="LVG43" s="149"/>
      <c r="LVH43" s="59"/>
      <c r="LVI43" s="149"/>
      <c r="LVJ43" s="59"/>
      <c r="LVK43" s="149"/>
      <c r="LVL43" s="59"/>
      <c r="LVM43" s="149"/>
      <c r="LVN43" s="59"/>
      <c r="LVO43" s="149"/>
      <c r="LVP43" s="59"/>
      <c r="LVQ43" s="149"/>
      <c r="LVR43" s="59"/>
      <c r="LVS43" s="149"/>
      <c r="LVT43" s="59"/>
      <c r="LVU43" s="149"/>
      <c r="LVV43" s="59"/>
      <c r="LVW43" s="149"/>
      <c r="LVX43" s="59"/>
      <c r="LVY43" s="149"/>
      <c r="LVZ43" s="59"/>
      <c r="LWA43" s="149"/>
      <c r="LWB43" s="59"/>
      <c r="LWC43" s="149"/>
      <c r="LWD43" s="59"/>
      <c r="LWE43" s="149"/>
      <c r="LWF43" s="59"/>
      <c r="LWG43" s="149"/>
      <c r="LWH43" s="59"/>
      <c r="LWI43" s="149"/>
      <c r="LWJ43" s="59"/>
      <c r="LWK43" s="149"/>
      <c r="LWL43" s="59"/>
      <c r="LWM43" s="149"/>
      <c r="LWN43" s="59"/>
      <c r="LWO43" s="149"/>
      <c r="LWP43" s="59"/>
      <c r="LWQ43" s="149"/>
      <c r="LWR43" s="59"/>
      <c r="LWS43" s="149"/>
      <c r="LWT43" s="59"/>
      <c r="LWU43" s="149"/>
      <c r="LWV43" s="59"/>
      <c r="LWW43" s="149"/>
      <c r="LWX43" s="59"/>
      <c r="LWY43" s="149"/>
      <c r="LWZ43" s="59"/>
      <c r="LXA43" s="149"/>
      <c r="LXB43" s="59"/>
      <c r="LXC43" s="149"/>
      <c r="LXD43" s="59"/>
      <c r="LXE43" s="149"/>
      <c r="LXF43" s="59"/>
      <c r="LXG43" s="149"/>
      <c r="LXH43" s="59"/>
      <c r="LXI43" s="149"/>
      <c r="LXJ43" s="59"/>
      <c r="LXK43" s="149"/>
      <c r="LXL43" s="59"/>
      <c r="LXM43" s="149"/>
      <c r="LXN43" s="59"/>
      <c r="LXO43" s="149"/>
      <c r="LXP43" s="59"/>
      <c r="LXQ43" s="149"/>
      <c r="LXR43" s="59"/>
      <c r="LXS43" s="149"/>
      <c r="LXT43" s="59"/>
      <c r="LXU43" s="149"/>
      <c r="LXV43" s="59"/>
      <c r="LXW43" s="149"/>
      <c r="LXX43" s="59"/>
      <c r="LXY43" s="149"/>
      <c r="LXZ43" s="59"/>
      <c r="LYA43" s="149"/>
      <c r="LYB43" s="59"/>
      <c r="LYC43" s="149"/>
      <c r="LYD43" s="59"/>
      <c r="LYE43" s="149"/>
      <c r="LYF43" s="59"/>
      <c r="LYG43" s="149"/>
      <c r="LYH43" s="59"/>
      <c r="LYI43" s="149"/>
      <c r="LYJ43" s="59"/>
      <c r="LYK43" s="149"/>
      <c r="LYL43" s="59"/>
      <c r="LYM43" s="149"/>
      <c r="LYN43" s="59"/>
      <c r="LYO43" s="149"/>
      <c r="LYP43" s="59"/>
      <c r="LYQ43" s="149"/>
      <c r="LYR43" s="59"/>
      <c r="LYS43" s="149"/>
      <c r="LYT43" s="59"/>
      <c r="LYU43" s="149"/>
      <c r="LYV43" s="59"/>
      <c r="LYW43" s="149"/>
      <c r="LYX43" s="59"/>
      <c r="LYY43" s="149"/>
      <c r="LYZ43" s="59"/>
      <c r="LZA43" s="149"/>
      <c r="LZB43" s="59"/>
      <c r="LZC43" s="149"/>
      <c r="LZD43" s="59"/>
      <c r="LZE43" s="149"/>
      <c r="LZF43" s="59"/>
      <c r="LZG43" s="149"/>
      <c r="LZH43" s="59"/>
      <c r="LZI43" s="149"/>
      <c r="LZJ43" s="59"/>
      <c r="LZK43" s="149"/>
      <c r="LZL43" s="59"/>
      <c r="LZM43" s="149"/>
      <c r="LZN43" s="59"/>
      <c r="LZO43" s="149"/>
      <c r="LZP43" s="59"/>
      <c r="LZQ43" s="149"/>
      <c r="LZR43" s="59"/>
      <c r="LZS43" s="149"/>
      <c r="LZT43" s="59"/>
      <c r="LZU43" s="149"/>
      <c r="LZV43" s="59"/>
      <c r="LZW43" s="149"/>
      <c r="LZX43" s="59"/>
      <c r="LZY43" s="149"/>
      <c r="LZZ43" s="59"/>
      <c r="MAA43" s="149"/>
      <c r="MAB43" s="59"/>
      <c r="MAC43" s="149"/>
      <c r="MAD43" s="59"/>
      <c r="MAE43" s="149"/>
      <c r="MAF43" s="59"/>
      <c r="MAG43" s="149"/>
      <c r="MAH43" s="59"/>
      <c r="MAI43" s="149"/>
      <c r="MAJ43" s="59"/>
      <c r="MAK43" s="149"/>
      <c r="MAL43" s="59"/>
      <c r="MAM43" s="149"/>
      <c r="MAN43" s="59"/>
      <c r="MAO43" s="149"/>
      <c r="MAP43" s="59"/>
      <c r="MAQ43" s="149"/>
      <c r="MAR43" s="59"/>
      <c r="MAS43" s="149"/>
      <c r="MAT43" s="59"/>
      <c r="MAU43" s="149"/>
      <c r="MAV43" s="59"/>
      <c r="MAW43" s="149"/>
      <c r="MAX43" s="59"/>
      <c r="MAY43" s="149"/>
      <c r="MAZ43" s="59"/>
      <c r="MBA43" s="149"/>
      <c r="MBB43" s="59"/>
      <c r="MBC43" s="149"/>
      <c r="MBD43" s="59"/>
      <c r="MBE43" s="149"/>
      <c r="MBF43" s="59"/>
      <c r="MBG43" s="149"/>
      <c r="MBH43" s="59"/>
      <c r="MBI43" s="149"/>
      <c r="MBJ43" s="59"/>
      <c r="MBK43" s="149"/>
      <c r="MBL43" s="59"/>
      <c r="MBM43" s="149"/>
      <c r="MBN43" s="59"/>
      <c r="MBO43" s="149"/>
      <c r="MBP43" s="59"/>
      <c r="MBQ43" s="149"/>
      <c r="MBR43" s="59"/>
      <c r="MBS43" s="149"/>
      <c r="MBT43" s="59"/>
      <c r="MBU43" s="149"/>
      <c r="MBV43" s="59"/>
      <c r="MBW43" s="149"/>
      <c r="MBX43" s="59"/>
      <c r="MBY43" s="149"/>
      <c r="MBZ43" s="59"/>
      <c r="MCA43" s="149"/>
      <c r="MCB43" s="59"/>
      <c r="MCC43" s="149"/>
      <c r="MCD43" s="59"/>
      <c r="MCE43" s="149"/>
      <c r="MCF43" s="59"/>
      <c r="MCG43" s="149"/>
      <c r="MCH43" s="59"/>
      <c r="MCI43" s="149"/>
      <c r="MCJ43" s="59"/>
      <c r="MCK43" s="149"/>
      <c r="MCL43" s="59"/>
      <c r="MCM43" s="149"/>
      <c r="MCN43" s="59"/>
      <c r="MCO43" s="149"/>
      <c r="MCP43" s="59"/>
      <c r="MCQ43" s="149"/>
      <c r="MCR43" s="59"/>
      <c r="MCS43" s="149"/>
      <c r="MCT43" s="59"/>
      <c r="MCU43" s="149"/>
      <c r="MCV43" s="59"/>
      <c r="MCW43" s="149"/>
      <c r="MCX43" s="59"/>
      <c r="MCY43" s="149"/>
      <c r="MCZ43" s="59"/>
      <c r="MDA43" s="149"/>
      <c r="MDB43" s="59"/>
      <c r="MDC43" s="149"/>
      <c r="MDD43" s="59"/>
      <c r="MDE43" s="149"/>
      <c r="MDF43" s="59"/>
      <c r="MDG43" s="149"/>
      <c r="MDH43" s="59"/>
      <c r="MDI43" s="149"/>
      <c r="MDJ43" s="59"/>
      <c r="MDK43" s="149"/>
      <c r="MDL43" s="59"/>
      <c r="MDM43" s="149"/>
      <c r="MDN43" s="59"/>
      <c r="MDO43" s="149"/>
      <c r="MDP43" s="59"/>
      <c r="MDQ43" s="149"/>
      <c r="MDR43" s="59"/>
      <c r="MDS43" s="149"/>
      <c r="MDT43" s="59"/>
      <c r="MDU43" s="149"/>
      <c r="MDV43" s="59"/>
      <c r="MDW43" s="149"/>
      <c r="MDX43" s="59"/>
      <c r="MDY43" s="149"/>
      <c r="MDZ43" s="59"/>
      <c r="MEA43" s="149"/>
      <c r="MEB43" s="59"/>
      <c r="MEC43" s="149"/>
      <c r="MED43" s="59"/>
      <c r="MEE43" s="149"/>
      <c r="MEF43" s="59"/>
      <c r="MEG43" s="149"/>
      <c r="MEH43" s="59"/>
      <c r="MEI43" s="149"/>
      <c r="MEJ43" s="59"/>
      <c r="MEK43" s="149"/>
      <c r="MEL43" s="59"/>
      <c r="MEM43" s="149"/>
      <c r="MEN43" s="59"/>
      <c r="MEO43" s="149"/>
      <c r="MEP43" s="59"/>
      <c r="MEQ43" s="149"/>
      <c r="MER43" s="59"/>
      <c r="MES43" s="149"/>
      <c r="MET43" s="59"/>
      <c r="MEU43" s="149"/>
      <c r="MEV43" s="59"/>
      <c r="MEW43" s="149"/>
      <c r="MEX43" s="59"/>
      <c r="MEY43" s="149"/>
      <c r="MEZ43" s="59"/>
      <c r="MFA43" s="149"/>
      <c r="MFB43" s="59"/>
      <c r="MFC43" s="149"/>
      <c r="MFD43" s="59"/>
      <c r="MFE43" s="149"/>
      <c r="MFF43" s="59"/>
      <c r="MFG43" s="149"/>
      <c r="MFH43" s="59"/>
      <c r="MFI43" s="149"/>
      <c r="MFJ43" s="59"/>
      <c r="MFK43" s="149"/>
      <c r="MFL43" s="59"/>
      <c r="MFM43" s="149"/>
      <c r="MFN43" s="59"/>
      <c r="MFO43" s="149"/>
      <c r="MFP43" s="59"/>
      <c r="MFQ43" s="149"/>
      <c r="MFR43" s="59"/>
      <c r="MFS43" s="149"/>
      <c r="MFT43" s="59"/>
      <c r="MFU43" s="149"/>
      <c r="MFV43" s="59"/>
      <c r="MFW43" s="149"/>
      <c r="MFX43" s="59"/>
      <c r="MFY43" s="149"/>
      <c r="MFZ43" s="59"/>
      <c r="MGA43" s="149"/>
      <c r="MGB43" s="59"/>
      <c r="MGC43" s="149"/>
      <c r="MGD43" s="59"/>
      <c r="MGE43" s="149"/>
      <c r="MGF43" s="59"/>
      <c r="MGG43" s="149"/>
      <c r="MGH43" s="59"/>
      <c r="MGI43" s="149"/>
      <c r="MGJ43" s="59"/>
      <c r="MGK43" s="149"/>
      <c r="MGL43" s="59"/>
      <c r="MGM43" s="149"/>
      <c r="MGN43" s="59"/>
      <c r="MGO43" s="149"/>
      <c r="MGP43" s="59"/>
      <c r="MGQ43" s="149"/>
      <c r="MGR43" s="59"/>
      <c r="MGS43" s="149"/>
      <c r="MGT43" s="59"/>
      <c r="MGU43" s="149"/>
      <c r="MGV43" s="59"/>
      <c r="MGW43" s="149"/>
      <c r="MGX43" s="59"/>
      <c r="MGY43" s="149"/>
      <c r="MGZ43" s="59"/>
      <c r="MHA43" s="149"/>
      <c r="MHB43" s="59"/>
      <c r="MHC43" s="149"/>
      <c r="MHD43" s="59"/>
      <c r="MHE43" s="149"/>
      <c r="MHF43" s="59"/>
      <c r="MHG43" s="149"/>
      <c r="MHH43" s="59"/>
      <c r="MHI43" s="149"/>
      <c r="MHJ43" s="59"/>
      <c r="MHK43" s="149"/>
      <c r="MHL43" s="59"/>
      <c r="MHM43" s="149"/>
      <c r="MHN43" s="59"/>
      <c r="MHO43" s="149"/>
      <c r="MHP43" s="59"/>
      <c r="MHQ43" s="149"/>
      <c r="MHR43" s="59"/>
      <c r="MHS43" s="149"/>
      <c r="MHT43" s="59"/>
      <c r="MHU43" s="149"/>
      <c r="MHV43" s="59"/>
      <c r="MHW43" s="149"/>
      <c r="MHX43" s="59"/>
      <c r="MHY43" s="149"/>
      <c r="MHZ43" s="59"/>
      <c r="MIA43" s="149"/>
      <c r="MIB43" s="59"/>
      <c r="MIC43" s="149"/>
      <c r="MID43" s="59"/>
      <c r="MIE43" s="149"/>
      <c r="MIF43" s="59"/>
      <c r="MIG43" s="149"/>
      <c r="MIH43" s="59"/>
      <c r="MII43" s="149"/>
      <c r="MIJ43" s="59"/>
      <c r="MIK43" s="149"/>
      <c r="MIL43" s="59"/>
      <c r="MIM43" s="149"/>
      <c r="MIN43" s="59"/>
      <c r="MIO43" s="149"/>
      <c r="MIP43" s="59"/>
      <c r="MIQ43" s="149"/>
      <c r="MIR43" s="59"/>
      <c r="MIS43" s="149"/>
      <c r="MIT43" s="59"/>
      <c r="MIU43" s="149"/>
      <c r="MIV43" s="59"/>
      <c r="MIW43" s="149"/>
      <c r="MIX43" s="59"/>
      <c r="MIY43" s="149"/>
      <c r="MIZ43" s="59"/>
      <c r="MJA43" s="149"/>
      <c r="MJB43" s="59"/>
      <c r="MJC43" s="149"/>
      <c r="MJD43" s="59"/>
      <c r="MJE43" s="149"/>
      <c r="MJF43" s="59"/>
      <c r="MJG43" s="149"/>
      <c r="MJH43" s="59"/>
      <c r="MJI43" s="149"/>
      <c r="MJJ43" s="59"/>
      <c r="MJK43" s="149"/>
      <c r="MJL43" s="59"/>
      <c r="MJM43" s="149"/>
      <c r="MJN43" s="59"/>
      <c r="MJO43" s="149"/>
      <c r="MJP43" s="59"/>
      <c r="MJQ43" s="149"/>
      <c r="MJR43" s="59"/>
      <c r="MJS43" s="149"/>
      <c r="MJT43" s="59"/>
      <c r="MJU43" s="149"/>
      <c r="MJV43" s="59"/>
      <c r="MJW43" s="149"/>
      <c r="MJX43" s="59"/>
      <c r="MJY43" s="149"/>
      <c r="MJZ43" s="59"/>
      <c r="MKA43" s="149"/>
      <c r="MKB43" s="59"/>
      <c r="MKC43" s="149"/>
      <c r="MKD43" s="59"/>
      <c r="MKE43" s="149"/>
      <c r="MKF43" s="59"/>
      <c r="MKG43" s="149"/>
      <c r="MKH43" s="59"/>
      <c r="MKI43" s="149"/>
      <c r="MKJ43" s="59"/>
      <c r="MKK43" s="149"/>
      <c r="MKL43" s="59"/>
      <c r="MKM43" s="149"/>
      <c r="MKN43" s="59"/>
      <c r="MKO43" s="149"/>
      <c r="MKP43" s="59"/>
      <c r="MKQ43" s="149"/>
      <c r="MKR43" s="59"/>
      <c r="MKS43" s="149"/>
      <c r="MKT43" s="59"/>
      <c r="MKU43" s="149"/>
      <c r="MKV43" s="59"/>
      <c r="MKW43" s="149"/>
      <c r="MKX43" s="59"/>
      <c r="MKY43" s="149"/>
      <c r="MKZ43" s="59"/>
      <c r="MLA43" s="149"/>
      <c r="MLB43" s="59"/>
      <c r="MLC43" s="149"/>
      <c r="MLD43" s="59"/>
      <c r="MLE43" s="149"/>
      <c r="MLF43" s="59"/>
      <c r="MLG43" s="149"/>
      <c r="MLH43" s="59"/>
      <c r="MLI43" s="149"/>
      <c r="MLJ43" s="59"/>
      <c r="MLK43" s="149"/>
      <c r="MLL43" s="59"/>
      <c r="MLM43" s="149"/>
      <c r="MLN43" s="59"/>
      <c r="MLO43" s="149"/>
      <c r="MLP43" s="59"/>
      <c r="MLQ43" s="149"/>
      <c r="MLR43" s="59"/>
      <c r="MLS43" s="149"/>
      <c r="MLT43" s="59"/>
      <c r="MLU43" s="149"/>
      <c r="MLV43" s="59"/>
      <c r="MLW43" s="149"/>
      <c r="MLX43" s="59"/>
      <c r="MLY43" s="149"/>
      <c r="MLZ43" s="59"/>
      <c r="MMA43" s="149"/>
      <c r="MMB43" s="59"/>
      <c r="MMC43" s="149"/>
      <c r="MMD43" s="59"/>
      <c r="MME43" s="149"/>
      <c r="MMF43" s="59"/>
      <c r="MMG43" s="149"/>
      <c r="MMH43" s="59"/>
      <c r="MMI43" s="149"/>
      <c r="MMJ43" s="59"/>
      <c r="MMK43" s="149"/>
      <c r="MML43" s="59"/>
      <c r="MMM43" s="149"/>
      <c r="MMN43" s="59"/>
      <c r="MMO43" s="149"/>
      <c r="MMP43" s="59"/>
      <c r="MMQ43" s="149"/>
      <c r="MMR43" s="59"/>
      <c r="MMS43" s="149"/>
      <c r="MMT43" s="59"/>
      <c r="MMU43" s="149"/>
      <c r="MMV43" s="59"/>
      <c r="MMW43" s="149"/>
      <c r="MMX43" s="59"/>
      <c r="MMY43" s="149"/>
      <c r="MMZ43" s="59"/>
      <c r="MNA43" s="149"/>
      <c r="MNB43" s="59"/>
      <c r="MNC43" s="149"/>
      <c r="MND43" s="59"/>
      <c r="MNE43" s="149"/>
      <c r="MNF43" s="59"/>
      <c r="MNG43" s="149"/>
      <c r="MNH43" s="59"/>
      <c r="MNI43" s="149"/>
      <c r="MNJ43" s="59"/>
      <c r="MNK43" s="149"/>
      <c r="MNL43" s="59"/>
      <c r="MNM43" s="149"/>
      <c r="MNN43" s="59"/>
      <c r="MNO43" s="149"/>
      <c r="MNP43" s="59"/>
      <c r="MNQ43" s="149"/>
      <c r="MNR43" s="59"/>
      <c r="MNS43" s="149"/>
      <c r="MNT43" s="59"/>
      <c r="MNU43" s="149"/>
      <c r="MNV43" s="59"/>
      <c r="MNW43" s="149"/>
      <c r="MNX43" s="59"/>
      <c r="MNY43" s="149"/>
      <c r="MNZ43" s="59"/>
      <c r="MOA43" s="149"/>
      <c r="MOB43" s="59"/>
      <c r="MOC43" s="149"/>
      <c r="MOD43" s="59"/>
      <c r="MOE43" s="149"/>
      <c r="MOF43" s="59"/>
      <c r="MOG43" s="149"/>
      <c r="MOH43" s="59"/>
      <c r="MOI43" s="149"/>
      <c r="MOJ43" s="59"/>
      <c r="MOK43" s="149"/>
      <c r="MOL43" s="59"/>
      <c r="MOM43" s="149"/>
      <c r="MON43" s="59"/>
      <c r="MOO43" s="149"/>
      <c r="MOP43" s="59"/>
      <c r="MOQ43" s="149"/>
      <c r="MOR43" s="59"/>
      <c r="MOS43" s="149"/>
      <c r="MOT43" s="59"/>
      <c r="MOU43" s="149"/>
      <c r="MOV43" s="59"/>
      <c r="MOW43" s="149"/>
      <c r="MOX43" s="59"/>
      <c r="MOY43" s="149"/>
      <c r="MOZ43" s="59"/>
      <c r="MPA43" s="149"/>
      <c r="MPB43" s="59"/>
      <c r="MPC43" s="149"/>
      <c r="MPD43" s="59"/>
      <c r="MPE43" s="149"/>
      <c r="MPF43" s="59"/>
      <c r="MPG43" s="149"/>
      <c r="MPH43" s="59"/>
      <c r="MPI43" s="149"/>
      <c r="MPJ43" s="59"/>
      <c r="MPK43" s="149"/>
      <c r="MPL43" s="59"/>
      <c r="MPM43" s="149"/>
      <c r="MPN43" s="59"/>
      <c r="MPO43" s="149"/>
      <c r="MPP43" s="59"/>
      <c r="MPQ43" s="149"/>
      <c r="MPR43" s="59"/>
      <c r="MPS43" s="149"/>
      <c r="MPT43" s="59"/>
      <c r="MPU43" s="149"/>
      <c r="MPV43" s="59"/>
      <c r="MPW43" s="149"/>
      <c r="MPX43" s="59"/>
      <c r="MPY43" s="149"/>
      <c r="MPZ43" s="59"/>
      <c r="MQA43" s="149"/>
      <c r="MQB43" s="59"/>
      <c r="MQC43" s="149"/>
      <c r="MQD43" s="59"/>
      <c r="MQE43" s="149"/>
      <c r="MQF43" s="59"/>
      <c r="MQG43" s="149"/>
      <c r="MQH43" s="59"/>
      <c r="MQI43" s="149"/>
      <c r="MQJ43" s="59"/>
      <c r="MQK43" s="149"/>
      <c r="MQL43" s="59"/>
      <c r="MQM43" s="149"/>
      <c r="MQN43" s="59"/>
      <c r="MQO43" s="149"/>
      <c r="MQP43" s="59"/>
      <c r="MQQ43" s="149"/>
      <c r="MQR43" s="59"/>
      <c r="MQS43" s="149"/>
      <c r="MQT43" s="59"/>
      <c r="MQU43" s="149"/>
      <c r="MQV43" s="59"/>
      <c r="MQW43" s="149"/>
      <c r="MQX43" s="59"/>
      <c r="MQY43" s="149"/>
      <c r="MQZ43" s="59"/>
      <c r="MRA43" s="149"/>
      <c r="MRB43" s="59"/>
      <c r="MRC43" s="149"/>
      <c r="MRD43" s="59"/>
      <c r="MRE43" s="149"/>
      <c r="MRF43" s="59"/>
      <c r="MRG43" s="149"/>
      <c r="MRH43" s="59"/>
      <c r="MRI43" s="149"/>
      <c r="MRJ43" s="59"/>
      <c r="MRK43" s="149"/>
      <c r="MRL43" s="59"/>
      <c r="MRM43" s="149"/>
      <c r="MRN43" s="59"/>
      <c r="MRO43" s="149"/>
      <c r="MRP43" s="59"/>
      <c r="MRQ43" s="149"/>
      <c r="MRR43" s="59"/>
      <c r="MRS43" s="149"/>
      <c r="MRT43" s="59"/>
      <c r="MRU43" s="149"/>
      <c r="MRV43" s="59"/>
      <c r="MRW43" s="149"/>
      <c r="MRX43" s="59"/>
      <c r="MRY43" s="149"/>
      <c r="MRZ43" s="59"/>
      <c r="MSA43" s="149"/>
      <c r="MSB43" s="59"/>
      <c r="MSC43" s="149"/>
      <c r="MSD43" s="59"/>
      <c r="MSE43" s="149"/>
      <c r="MSF43" s="59"/>
      <c r="MSG43" s="149"/>
      <c r="MSH43" s="59"/>
      <c r="MSI43" s="149"/>
      <c r="MSJ43" s="59"/>
      <c r="MSK43" s="149"/>
      <c r="MSL43" s="59"/>
      <c r="MSM43" s="149"/>
      <c r="MSN43" s="59"/>
      <c r="MSO43" s="149"/>
      <c r="MSP43" s="59"/>
      <c r="MSQ43" s="149"/>
      <c r="MSR43" s="59"/>
      <c r="MSS43" s="149"/>
      <c r="MST43" s="59"/>
      <c r="MSU43" s="149"/>
      <c r="MSV43" s="59"/>
      <c r="MSW43" s="149"/>
      <c r="MSX43" s="59"/>
      <c r="MSY43" s="149"/>
      <c r="MSZ43" s="59"/>
      <c r="MTA43" s="149"/>
      <c r="MTB43" s="59"/>
      <c r="MTC43" s="149"/>
      <c r="MTD43" s="59"/>
      <c r="MTE43" s="149"/>
      <c r="MTF43" s="59"/>
      <c r="MTG43" s="149"/>
      <c r="MTH43" s="59"/>
      <c r="MTI43" s="149"/>
      <c r="MTJ43" s="59"/>
      <c r="MTK43" s="149"/>
      <c r="MTL43" s="59"/>
      <c r="MTM43" s="149"/>
      <c r="MTN43" s="59"/>
      <c r="MTO43" s="149"/>
      <c r="MTP43" s="59"/>
      <c r="MTQ43" s="149"/>
      <c r="MTR43" s="59"/>
      <c r="MTS43" s="149"/>
      <c r="MTT43" s="59"/>
      <c r="MTU43" s="149"/>
      <c r="MTV43" s="59"/>
      <c r="MTW43" s="149"/>
      <c r="MTX43" s="59"/>
      <c r="MTY43" s="149"/>
      <c r="MTZ43" s="59"/>
      <c r="MUA43" s="149"/>
      <c r="MUB43" s="59"/>
      <c r="MUC43" s="149"/>
      <c r="MUD43" s="59"/>
      <c r="MUE43" s="149"/>
      <c r="MUF43" s="59"/>
      <c r="MUG43" s="149"/>
      <c r="MUH43" s="59"/>
      <c r="MUI43" s="149"/>
      <c r="MUJ43" s="59"/>
      <c r="MUK43" s="149"/>
      <c r="MUL43" s="59"/>
      <c r="MUM43" s="149"/>
      <c r="MUN43" s="59"/>
      <c r="MUO43" s="149"/>
      <c r="MUP43" s="59"/>
      <c r="MUQ43" s="149"/>
      <c r="MUR43" s="59"/>
      <c r="MUS43" s="149"/>
      <c r="MUT43" s="59"/>
      <c r="MUU43" s="149"/>
      <c r="MUV43" s="59"/>
      <c r="MUW43" s="149"/>
      <c r="MUX43" s="59"/>
      <c r="MUY43" s="149"/>
      <c r="MUZ43" s="59"/>
      <c r="MVA43" s="149"/>
      <c r="MVB43" s="59"/>
      <c r="MVC43" s="149"/>
      <c r="MVD43" s="59"/>
      <c r="MVE43" s="149"/>
      <c r="MVF43" s="59"/>
      <c r="MVG43" s="149"/>
      <c r="MVH43" s="59"/>
      <c r="MVI43" s="149"/>
      <c r="MVJ43" s="59"/>
      <c r="MVK43" s="149"/>
      <c r="MVL43" s="59"/>
      <c r="MVM43" s="149"/>
      <c r="MVN43" s="59"/>
      <c r="MVO43" s="149"/>
      <c r="MVP43" s="59"/>
      <c r="MVQ43" s="149"/>
      <c r="MVR43" s="59"/>
      <c r="MVS43" s="149"/>
      <c r="MVT43" s="59"/>
      <c r="MVU43" s="149"/>
      <c r="MVV43" s="59"/>
      <c r="MVW43" s="149"/>
      <c r="MVX43" s="59"/>
      <c r="MVY43" s="149"/>
      <c r="MVZ43" s="59"/>
      <c r="MWA43" s="149"/>
      <c r="MWB43" s="59"/>
      <c r="MWC43" s="149"/>
      <c r="MWD43" s="59"/>
      <c r="MWE43" s="149"/>
      <c r="MWF43" s="59"/>
      <c r="MWG43" s="149"/>
      <c r="MWH43" s="59"/>
      <c r="MWI43" s="149"/>
      <c r="MWJ43" s="59"/>
      <c r="MWK43" s="149"/>
      <c r="MWL43" s="59"/>
      <c r="MWM43" s="149"/>
      <c r="MWN43" s="59"/>
      <c r="MWO43" s="149"/>
      <c r="MWP43" s="59"/>
      <c r="MWQ43" s="149"/>
      <c r="MWR43" s="59"/>
      <c r="MWS43" s="149"/>
      <c r="MWT43" s="59"/>
      <c r="MWU43" s="149"/>
      <c r="MWV43" s="59"/>
      <c r="MWW43" s="149"/>
      <c r="MWX43" s="59"/>
      <c r="MWY43" s="149"/>
      <c r="MWZ43" s="59"/>
      <c r="MXA43" s="149"/>
      <c r="MXB43" s="59"/>
      <c r="MXC43" s="149"/>
      <c r="MXD43" s="59"/>
      <c r="MXE43" s="149"/>
      <c r="MXF43" s="59"/>
      <c r="MXG43" s="149"/>
      <c r="MXH43" s="59"/>
      <c r="MXI43" s="149"/>
      <c r="MXJ43" s="59"/>
      <c r="MXK43" s="149"/>
      <c r="MXL43" s="59"/>
      <c r="MXM43" s="149"/>
      <c r="MXN43" s="59"/>
      <c r="MXO43" s="149"/>
      <c r="MXP43" s="59"/>
      <c r="MXQ43" s="149"/>
      <c r="MXR43" s="59"/>
      <c r="MXS43" s="149"/>
      <c r="MXT43" s="59"/>
      <c r="MXU43" s="149"/>
      <c r="MXV43" s="59"/>
      <c r="MXW43" s="149"/>
      <c r="MXX43" s="59"/>
      <c r="MXY43" s="149"/>
      <c r="MXZ43" s="59"/>
      <c r="MYA43" s="149"/>
      <c r="MYB43" s="59"/>
      <c r="MYC43" s="149"/>
      <c r="MYD43" s="59"/>
      <c r="MYE43" s="149"/>
      <c r="MYF43" s="59"/>
      <c r="MYG43" s="149"/>
      <c r="MYH43" s="59"/>
      <c r="MYI43" s="149"/>
      <c r="MYJ43" s="59"/>
      <c r="MYK43" s="149"/>
      <c r="MYL43" s="59"/>
      <c r="MYM43" s="149"/>
      <c r="MYN43" s="59"/>
      <c r="MYO43" s="149"/>
      <c r="MYP43" s="59"/>
      <c r="MYQ43" s="149"/>
      <c r="MYR43" s="59"/>
      <c r="MYS43" s="149"/>
      <c r="MYT43" s="59"/>
      <c r="MYU43" s="149"/>
      <c r="MYV43" s="59"/>
      <c r="MYW43" s="149"/>
      <c r="MYX43" s="59"/>
      <c r="MYY43" s="149"/>
      <c r="MYZ43" s="59"/>
      <c r="MZA43" s="149"/>
      <c r="MZB43" s="59"/>
      <c r="MZC43" s="149"/>
      <c r="MZD43" s="59"/>
      <c r="MZE43" s="149"/>
      <c r="MZF43" s="59"/>
      <c r="MZG43" s="149"/>
      <c r="MZH43" s="59"/>
      <c r="MZI43" s="149"/>
      <c r="MZJ43" s="59"/>
      <c r="MZK43" s="149"/>
      <c r="MZL43" s="59"/>
      <c r="MZM43" s="149"/>
      <c r="MZN43" s="59"/>
      <c r="MZO43" s="149"/>
      <c r="MZP43" s="59"/>
      <c r="MZQ43" s="149"/>
      <c r="MZR43" s="59"/>
      <c r="MZS43" s="149"/>
      <c r="MZT43" s="59"/>
      <c r="MZU43" s="149"/>
      <c r="MZV43" s="59"/>
      <c r="MZW43" s="149"/>
      <c r="MZX43" s="59"/>
      <c r="MZY43" s="149"/>
      <c r="MZZ43" s="59"/>
      <c r="NAA43" s="149"/>
      <c r="NAB43" s="59"/>
      <c r="NAC43" s="149"/>
      <c r="NAD43" s="59"/>
      <c r="NAE43" s="149"/>
      <c r="NAF43" s="59"/>
      <c r="NAG43" s="149"/>
      <c r="NAH43" s="59"/>
      <c r="NAI43" s="149"/>
      <c r="NAJ43" s="59"/>
      <c r="NAK43" s="149"/>
      <c r="NAL43" s="59"/>
      <c r="NAM43" s="149"/>
      <c r="NAN43" s="59"/>
      <c r="NAO43" s="149"/>
      <c r="NAP43" s="59"/>
      <c r="NAQ43" s="149"/>
      <c r="NAR43" s="59"/>
      <c r="NAS43" s="149"/>
      <c r="NAT43" s="59"/>
      <c r="NAU43" s="149"/>
      <c r="NAV43" s="59"/>
      <c r="NAW43" s="149"/>
      <c r="NAX43" s="59"/>
      <c r="NAY43" s="149"/>
      <c r="NAZ43" s="59"/>
      <c r="NBA43" s="149"/>
      <c r="NBB43" s="59"/>
      <c r="NBC43" s="149"/>
      <c r="NBD43" s="59"/>
      <c r="NBE43" s="149"/>
      <c r="NBF43" s="59"/>
      <c r="NBG43" s="149"/>
      <c r="NBH43" s="59"/>
      <c r="NBI43" s="149"/>
      <c r="NBJ43" s="59"/>
      <c r="NBK43" s="149"/>
      <c r="NBL43" s="59"/>
      <c r="NBM43" s="149"/>
      <c r="NBN43" s="59"/>
      <c r="NBO43" s="149"/>
      <c r="NBP43" s="59"/>
      <c r="NBQ43" s="149"/>
      <c r="NBR43" s="59"/>
      <c r="NBS43" s="149"/>
      <c r="NBT43" s="59"/>
      <c r="NBU43" s="149"/>
      <c r="NBV43" s="59"/>
      <c r="NBW43" s="149"/>
      <c r="NBX43" s="59"/>
      <c r="NBY43" s="149"/>
      <c r="NBZ43" s="59"/>
      <c r="NCA43" s="149"/>
      <c r="NCB43" s="59"/>
      <c r="NCC43" s="149"/>
      <c r="NCD43" s="59"/>
      <c r="NCE43" s="149"/>
      <c r="NCF43" s="59"/>
      <c r="NCG43" s="149"/>
      <c r="NCH43" s="59"/>
      <c r="NCI43" s="149"/>
      <c r="NCJ43" s="59"/>
      <c r="NCK43" s="149"/>
      <c r="NCL43" s="59"/>
      <c r="NCM43" s="149"/>
      <c r="NCN43" s="59"/>
      <c r="NCO43" s="149"/>
      <c r="NCP43" s="59"/>
      <c r="NCQ43" s="149"/>
      <c r="NCR43" s="59"/>
      <c r="NCS43" s="149"/>
      <c r="NCT43" s="59"/>
      <c r="NCU43" s="149"/>
      <c r="NCV43" s="59"/>
      <c r="NCW43" s="149"/>
      <c r="NCX43" s="59"/>
      <c r="NCY43" s="149"/>
      <c r="NCZ43" s="59"/>
      <c r="NDA43" s="149"/>
      <c r="NDB43" s="59"/>
      <c r="NDC43" s="149"/>
      <c r="NDD43" s="59"/>
      <c r="NDE43" s="149"/>
      <c r="NDF43" s="59"/>
      <c r="NDG43" s="149"/>
      <c r="NDH43" s="59"/>
      <c r="NDI43" s="149"/>
      <c r="NDJ43" s="59"/>
      <c r="NDK43" s="149"/>
      <c r="NDL43" s="59"/>
      <c r="NDM43" s="149"/>
      <c r="NDN43" s="59"/>
      <c r="NDO43" s="149"/>
      <c r="NDP43" s="59"/>
      <c r="NDQ43" s="149"/>
      <c r="NDR43" s="59"/>
      <c r="NDS43" s="149"/>
      <c r="NDT43" s="59"/>
      <c r="NDU43" s="149"/>
      <c r="NDV43" s="59"/>
      <c r="NDW43" s="149"/>
      <c r="NDX43" s="59"/>
      <c r="NDY43" s="149"/>
      <c r="NDZ43" s="59"/>
      <c r="NEA43" s="149"/>
      <c r="NEB43" s="59"/>
      <c r="NEC43" s="149"/>
      <c r="NED43" s="59"/>
      <c r="NEE43" s="149"/>
      <c r="NEF43" s="59"/>
      <c r="NEG43" s="149"/>
      <c r="NEH43" s="59"/>
      <c r="NEI43" s="149"/>
      <c r="NEJ43" s="59"/>
      <c r="NEK43" s="149"/>
      <c r="NEL43" s="59"/>
      <c r="NEM43" s="149"/>
      <c r="NEN43" s="59"/>
      <c r="NEO43" s="149"/>
      <c r="NEP43" s="59"/>
      <c r="NEQ43" s="149"/>
      <c r="NER43" s="59"/>
      <c r="NES43" s="149"/>
      <c r="NET43" s="59"/>
      <c r="NEU43" s="149"/>
      <c r="NEV43" s="59"/>
      <c r="NEW43" s="149"/>
      <c r="NEX43" s="59"/>
      <c r="NEY43" s="149"/>
      <c r="NEZ43" s="59"/>
      <c r="NFA43" s="149"/>
      <c r="NFB43" s="59"/>
      <c r="NFC43" s="149"/>
      <c r="NFD43" s="59"/>
      <c r="NFE43" s="149"/>
      <c r="NFF43" s="59"/>
      <c r="NFG43" s="149"/>
      <c r="NFH43" s="59"/>
      <c r="NFI43" s="149"/>
      <c r="NFJ43" s="59"/>
      <c r="NFK43" s="149"/>
      <c r="NFL43" s="59"/>
      <c r="NFM43" s="149"/>
      <c r="NFN43" s="59"/>
      <c r="NFO43" s="149"/>
      <c r="NFP43" s="59"/>
      <c r="NFQ43" s="149"/>
      <c r="NFR43" s="59"/>
      <c r="NFS43" s="149"/>
      <c r="NFT43" s="59"/>
      <c r="NFU43" s="149"/>
      <c r="NFV43" s="59"/>
      <c r="NFW43" s="149"/>
      <c r="NFX43" s="59"/>
      <c r="NFY43" s="149"/>
      <c r="NFZ43" s="59"/>
      <c r="NGA43" s="149"/>
      <c r="NGB43" s="59"/>
      <c r="NGC43" s="149"/>
      <c r="NGD43" s="59"/>
      <c r="NGE43" s="149"/>
      <c r="NGF43" s="59"/>
      <c r="NGG43" s="149"/>
      <c r="NGH43" s="59"/>
      <c r="NGI43" s="149"/>
      <c r="NGJ43" s="59"/>
      <c r="NGK43" s="149"/>
      <c r="NGL43" s="59"/>
      <c r="NGM43" s="149"/>
      <c r="NGN43" s="59"/>
      <c r="NGO43" s="149"/>
      <c r="NGP43" s="59"/>
      <c r="NGQ43" s="149"/>
      <c r="NGR43" s="59"/>
      <c r="NGS43" s="149"/>
      <c r="NGT43" s="59"/>
      <c r="NGU43" s="149"/>
      <c r="NGV43" s="59"/>
      <c r="NGW43" s="149"/>
      <c r="NGX43" s="59"/>
      <c r="NGY43" s="149"/>
      <c r="NGZ43" s="59"/>
      <c r="NHA43" s="149"/>
      <c r="NHB43" s="59"/>
      <c r="NHC43" s="149"/>
      <c r="NHD43" s="59"/>
      <c r="NHE43" s="149"/>
      <c r="NHF43" s="59"/>
      <c r="NHG43" s="149"/>
      <c r="NHH43" s="59"/>
      <c r="NHI43" s="149"/>
      <c r="NHJ43" s="59"/>
      <c r="NHK43" s="149"/>
      <c r="NHL43" s="59"/>
      <c r="NHM43" s="149"/>
      <c r="NHN43" s="59"/>
      <c r="NHO43" s="149"/>
      <c r="NHP43" s="59"/>
      <c r="NHQ43" s="149"/>
      <c r="NHR43" s="59"/>
      <c r="NHS43" s="149"/>
      <c r="NHT43" s="59"/>
      <c r="NHU43" s="149"/>
      <c r="NHV43" s="59"/>
      <c r="NHW43" s="149"/>
      <c r="NHX43" s="59"/>
      <c r="NHY43" s="149"/>
      <c r="NHZ43" s="59"/>
      <c r="NIA43" s="149"/>
      <c r="NIB43" s="59"/>
      <c r="NIC43" s="149"/>
      <c r="NID43" s="59"/>
      <c r="NIE43" s="149"/>
      <c r="NIF43" s="59"/>
      <c r="NIG43" s="149"/>
      <c r="NIH43" s="59"/>
      <c r="NII43" s="149"/>
      <c r="NIJ43" s="59"/>
      <c r="NIK43" s="149"/>
      <c r="NIL43" s="59"/>
      <c r="NIM43" s="149"/>
      <c r="NIN43" s="59"/>
      <c r="NIO43" s="149"/>
      <c r="NIP43" s="59"/>
      <c r="NIQ43" s="149"/>
      <c r="NIR43" s="59"/>
      <c r="NIS43" s="149"/>
      <c r="NIT43" s="59"/>
      <c r="NIU43" s="149"/>
      <c r="NIV43" s="59"/>
      <c r="NIW43" s="149"/>
      <c r="NIX43" s="59"/>
      <c r="NIY43" s="149"/>
      <c r="NIZ43" s="59"/>
      <c r="NJA43" s="149"/>
      <c r="NJB43" s="59"/>
      <c r="NJC43" s="149"/>
      <c r="NJD43" s="59"/>
      <c r="NJE43" s="149"/>
      <c r="NJF43" s="59"/>
      <c r="NJG43" s="149"/>
      <c r="NJH43" s="59"/>
      <c r="NJI43" s="149"/>
      <c r="NJJ43" s="59"/>
      <c r="NJK43" s="149"/>
      <c r="NJL43" s="59"/>
      <c r="NJM43" s="149"/>
      <c r="NJN43" s="59"/>
      <c r="NJO43" s="149"/>
      <c r="NJP43" s="59"/>
      <c r="NJQ43" s="149"/>
      <c r="NJR43" s="59"/>
      <c r="NJS43" s="149"/>
      <c r="NJT43" s="59"/>
      <c r="NJU43" s="149"/>
      <c r="NJV43" s="59"/>
      <c r="NJW43" s="149"/>
      <c r="NJX43" s="59"/>
      <c r="NJY43" s="149"/>
      <c r="NJZ43" s="59"/>
      <c r="NKA43" s="149"/>
      <c r="NKB43" s="59"/>
      <c r="NKC43" s="149"/>
      <c r="NKD43" s="59"/>
      <c r="NKE43" s="149"/>
      <c r="NKF43" s="59"/>
      <c r="NKG43" s="149"/>
      <c r="NKH43" s="59"/>
      <c r="NKI43" s="149"/>
      <c r="NKJ43" s="59"/>
      <c r="NKK43" s="149"/>
      <c r="NKL43" s="59"/>
      <c r="NKM43" s="149"/>
      <c r="NKN43" s="59"/>
      <c r="NKO43" s="149"/>
      <c r="NKP43" s="59"/>
      <c r="NKQ43" s="149"/>
      <c r="NKR43" s="59"/>
      <c r="NKS43" s="149"/>
      <c r="NKT43" s="59"/>
      <c r="NKU43" s="149"/>
      <c r="NKV43" s="59"/>
      <c r="NKW43" s="149"/>
      <c r="NKX43" s="59"/>
      <c r="NKY43" s="149"/>
      <c r="NKZ43" s="59"/>
      <c r="NLA43" s="149"/>
      <c r="NLB43" s="59"/>
      <c r="NLC43" s="149"/>
      <c r="NLD43" s="59"/>
      <c r="NLE43" s="149"/>
      <c r="NLF43" s="59"/>
      <c r="NLG43" s="149"/>
      <c r="NLH43" s="59"/>
      <c r="NLI43" s="149"/>
      <c r="NLJ43" s="59"/>
      <c r="NLK43" s="149"/>
      <c r="NLL43" s="59"/>
      <c r="NLM43" s="149"/>
      <c r="NLN43" s="59"/>
      <c r="NLO43" s="149"/>
      <c r="NLP43" s="59"/>
      <c r="NLQ43" s="149"/>
      <c r="NLR43" s="59"/>
      <c r="NLS43" s="149"/>
      <c r="NLT43" s="59"/>
      <c r="NLU43" s="149"/>
      <c r="NLV43" s="59"/>
      <c r="NLW43" s="149"/>
      <c r="NLX43" s="59"/>
      <c r="NLY43" s="149"/>
      <c r="NLZ43" s="59"/>
      <c r="NMA43" s="149"/>
      <c r="NMB43" s="59"/>
      <c r="NMC43" s="149"/>
      <c r="NMD43" s="59"/>
      <c r="NME43" s="149"/>
      <c r="NMF43" s="59"/>
      <c r="NMG43" s="149"/>
      <c r="NMH43" s="59"/>
      <c r="NMI43" s="149"/>
      <c r="NMJ43" s="59"/>
      <c r="NMK43" s="149"/>
      <c r="NML43" s="59"/>
      <c r="NMM43" s="149"/>
      <c r="NMN43" s="59"/>
      <c r="NMO43" s="149"/>
      <c r="NMP43" s="59"/>
      <c r="NMQ43" s="149"/>
      <c r="NMR43" s="59"/>
      <c r="NMS43" s="149"/>
      <c r="NMT43" s="59"/>
      <c r="NMU43" s="149"/>
      <c r="NMV43" s="59"/>
      <c r="NMW43" s="149"/>
      <c r="NMX43" s="59"/>
      <c r="NMY43" s="149"/>
      <c r="NMZ43" s="59"/>
      <c r="NNA43" s="149"/>
      <c r="NNB43" s="59"/>
      <c r="NNC43" s="149"/>
      <c r="NND43" s="59"/>
      <c r="NNE43" s="149"/>
      <c r="NNF43" s="59"/>
      <c r="NNG43" s="149"/>
      <c r="NNH43" s="59"/>
      <c r="NNI43" s="149"/>
      <c r="NNJ43" s="59"/>
      <c r="NNK43" s="149"/>
      <c r="NNL43" s="59"/>
      <c r="NNM43" s="149"/>
      <c r="NNN43" s="59"/>
      <c r="NNO43" s="149"/>
      <c r="NNP43" s="59"/>
      <c r="NNQ43" s="149"/>
      <c r="NNR43" s="59"/>
      <c r="NNS43" s="149"/>
      <c r="NNT43" s="59"/>
      <c r="NNU43" s="149"/>
      <c r="NNV43" s="59"/>
      <c r="NNW43" s="149"/>
      <c r="NNX43" s="59"/>
      <c r="NNY43" s="149"/>
      <c r="NNZ43" s="59"/>
      <c r="NOA43" s="149"/>
      <c r="NOB43" s="59"/>
      <c r="NOC43" s="149"/>
      <c r="NOD43" s="59"/>
      <c r="NOE43" s="149"/>
      <c r="NOF43" s="59"/>
      <c r="NOG43" s="149"/>
      <c r="NOH43" s="59"/>
      <c r="NOI43" s="149"/>
      <c r="NOJ43" s="59"/>
      <c r="NOK43" s="149"/>
      <c r="NOL43" s="59"/>
      <c r="NOM43" s="149"/>
      <c r="NON43" s="59"/>
      <c r="NOO43" s="149"/>
      <c r="NOP43" s="59"/>
      <c r="NOQ43" s="149"/>
      <c r="NOR43" s="59"/>
      <c r="NOS43" s="149"/>
      <c r="NOT43" s="59"/>
      <c r="NOU43" s="149"/>
      <c r="NOV43" s="59"/>
      <c r="NOW43" s="149"/>
      <c r="NOX43" s="59"/>
      <c r="NOY43" s="149"/>
      <c r="NOZ43" s="59"/>
      <c r="NPA43" s="149"/>
      <c r="NPB43" s="59"/>
      <c r="NPC43" s="149"/>
      <c r="NPD43" s="59"/>
      <c r="NPE43" s="149"/>
      <c r="NPF43" s="59"/>
      <c r="NPG43" s="149"/>
      <c r="NPH43" s="59"/>
      <c r="NPI43" s="149"/>
      <c r="NPJ43" s="59"/>
      <c r="NPK43" s="149"/>
      <c r="NPL43" s="59"/>
      <c r="NPM43" s="149"/>
      <c r="NPN43" s="59"/>
      <c r="NPO43" s="149"/>
      <c r="NPP43" s="59"/>
      <c r="NPQ43" s="149"/>
      <c r="NPR43" s="59"/>
      <c r="NPS43" s="149"/>
      <c r="NPT43" s="59"/>
      <c r="NPU43" s="149"/>
      <c r="NPV43" s="59"/>
      <c r="NPW43" s="149"/>
      <c r="NPX43" s="59"/>
      <c r="NPY43" s="149"/>
      <c r="NPZ43" s="59"/>
      <c r="NQA43" s="149"/>
      <c r="NQB43" s="59"/>
      <c r="NQC43" s="149"/>
      <c r="NQD43" s="59"/>
      <c r="NQE43" s="149"/>
      <c r="NQF43" s="59"/>
      <c r="NQG43" s="149"/>
      <c r="NQH43" s="59"/>
      <c r="NQI43" s="149"/>
      <c r="NQJ43" s="59"/>
      <c r="NQK43" s="149"/>
      <c r="NQL43" s="59"/>
      <c r="NQM43" s="149"/>
      <c r="NQN43" s="59"/>
      <c r="NQO43" s="149"/>
      <c r="NQP43" s="59"/>
      <c r="NQQ43" s="149"/>
      <c r="NQR43" s="59"/>
      <c r="NQS43" s="149"/>
      <c r="NQT43" s="59"/>
      <c r="NQU43" s="149"/>
      <c r="NQV43" s="59"/>
      <c r="NQW43" s="149"/>
      <c r="NQX43" s="59"/>
      <c r="NQY43" s="149"/>
      <c r="NQZ43" s="59"/>
      <c r="NRA43" s="149"/>
      <c r="NRB43" s="59"/>
      <c r="NRC43" s="149"/>
      <c r="NRD43" s="59"/>
      <c r="NRE43" s="149"/>
      <c r="NRF43" s="59"/>
      <c r="NRG43" s="149"/>
      <c r="NRH43" s="59"/>
      <c r="NRI43" s="149"/>
      <c r="NRJ43" s="59"/>
      <c r="NRK43" s="149"/>
      <c r="NRL43" s="59"/>
      <c r="NRM43" s="149"/>
      <c r="NRN43" s="59"/>
      <c r="NRO43" s="149"/>
      <c r="NRP43" s="59"/>
      <c r="NRQ43" s="149"/>
      <c r="NRR43" s="59"/>
      <c r="NRS43" s="149"/>
      <c r="NRT43" s="59"/>
      <c r="NRU43" s="149"/>
      <c r="NRV43" s="59"/>
      <c r="NRW43" s="149"/>
      <c r="NRX43" s="59"/>
      <c r="NRY43" s="149"/>
      <c r="NRZ43" s="59"/>
      <c r="NSA43" s="149"/>
      <c r="NSB43" s="59"/>
      <c r="NSC43" s="149"/>
      <c r="NSD43" s="59"/>
      <c r="NSE43" s="149"/>
      <c r="NSF43" s="59"/>
      <c r="NSG43" s="149"/>
      <c r="NSH43" s="59"/>
      <c r="NSI43" s="149"/>
      <c r="NSJ43" s="59"/>
      <c r="NSK43" s="149"/>
      <c r="NSL43" s="59"/>
      <c r="NSM43" s="149"/>
      <c r="NSN43" s="59"/>
      <c r="NSO43" s="149"/>
      <c r="NSP43" s="59"/>
      <c r="NSQ43" s="149"/>
      <c r="NSR43" s="59"/>
      <c r="NSS43" s="149"/>
      <c r="NST43" s="59"/>
      <c r="NSU43" s="149"/>
      <c r="NSV43" s="59"/>
      <c r="NSW43" s="149"/>
      <c r="NSX43" s="59"/>
      <c r="NSY43" s="149"/>
      <c r="NSZ43" s="59"/>
      <c r="NTA43" s="149"/>
      <c r="NTB43" s="59"/>
      <c r="NTC43" s="149"/>
      <c r="NTD43" s="59"/>
      <c r="NTE43" s="149"/>
      <c r="NTF43" s="59"/>
      <c r="NTG43" s="149"/>
      <c r="NTH43" s="59"/>
      <c r="NTI43" s="149"/>
      <c r="NTJ43" s="59"/>
      <c r="NTK43" s="149"/>
      <c r="NTL43" s="59"/>
      <c r="NTM43" s="149"/>
      <c r="NTN43" s="59"/>
      <c r="NTO43" s="149"/>
      <c r="NTP43" s="59"/>
      <c r="NTQ43" s="149"/>
      <c r="NTR43" s="59"/>
      <c r="NTS43" s="149"/>
      <c r="NTT43" s="59"/>
      <c r="NTU43" s="149"/>
      <c r="NTV43" s="59"/>
      <c r="NTW43" s="149"/>
      <c r="NTX43" s="59"/>
      <c r="NTY43" s="149"/>
      <c r="NTZ43" s="59"/>
      <c r="NUA43" s="149"/>
      <c r="NUB43" s="59"/>
      <c r="NUC43" s="149"/>
      <c r="NUD43" s="59"/>
      <c r="NUE43" s="149"/>
      <c r="NUF43" s="59"/>
      <c r="NUG43" s="149"/>
      <c r="NUH43" s="59"/>
      <c r="NUI43" s="149"/>
      <c r="NUJ43" s="59"/>
      <c r="NUK43" s="149"/>
      <c r="NUL43" s="59"/>
      <c r="NUM43" s="149"/>
      <c r="NUN43" s="59"/>
      <c r="NUO43" s="149"/>
      <c r="NUP43" s="59"/>
      <c r="NUQ43" s="149"/>
      <c r="NUR43" s="59"/>
      <c r="NUS43" s="149"/>
      <c r="NUT43" s="59"/>
      <c r="NUU43" s="149"/>
      <c r="NUV43" s="59"/>
      <c r="NUW43" s="149"/>
      <c r="NUX43" s="59"/>
      <c r="NUY43" s="149"/>
      <c r="NUZ43" s="59"/>
      <c r="NVA43" s="149"/>
      <c r="NVB43" s="59"/>
      <c r="NVC43" s="149"/>
      <c r="NVD43" s="59"/>
      <c r="NVE43" s="149"/>
      <c r="NVF43" s="59"/>
      <c r="NVG43" s="149"/>
      <c r="NVH43" s="59"/>
      <c r="NVI43" s="149"/>
      <c r="NVJ43" s="59"/>
      <c r="NVK43" s="149"/>
      <c r="NVL43" s="59"/>
      <c r="NVM43" s="149"/>
      <c r="NVN43" s="59"/>
      <c r="NVO43" s="149"/>
      <c r="NVP43" s="59"/>
      <c r="NVQ43" s="149"/>
      <c r="NVR43" s="59"/>
      <c r="NVS43" s="149"/>
      <c r="NVT43" s="59"/>
      <c r="NVU43" s="149"/>
      <c r="NVV43" s="59"/>
      <c r="NVW43" s="149"/>
      <c r="NVX43" s="59"/>
      <c r="NVY43" s="149"/>
      <c r="NVZ43" s="59"/>
      <c r="NWA43" s="149"/>
      <c r="NWB43" s="59"/>
      <c r="NWC43" s="149"/>
      <c r="NWD43" s="59"/>
      <c r="NWE43" s="149"/>
      <c r="NWF43" s="59"/>
      <c r="NWG43" s="149"/>
      <c r="NWH43" s="59"/>
      <c r="NWI43" s="149"/>
      <c r="NWJ43" s="59"/>
      <c r="NWK43" s="149"/>
      <c r="NWL43" s="59"/>
      <c r="NWM43" s="149"/>
      <c r="NWN43" s="59"/>
      <c r="NWO43" s="149"/>
      <c r="NWP43" s="59"/>
      <c r="NWQ43" s="149"/>
      <c r="NWR43" s="59"/>
      <c r="NWS43" s="149"/>
      <c r="NWT43" s="59"/>
      <c r="NWU43" s="149"/>
      <c r="NWV43" s="59"/>
      <c r="NWW43" s="149"/>
      <c r="NWX43" s="59"/>
      <c r="NWY43" s="149"/>
      <c r="NWZ43" s="59"/>
      <c r="NXA43" s="149"/>
      <c r="NXB43" s="59"/>
      <c r="NXC43" s="149"/>
      <c r="NXD43" s="59"/>
      <c r="NXE43" s="149"/>
      <c r="NXF43" s="59"/>
      <c r="NXG43" s="149"/>
      <c r="NXH43" s="59"/>
      <c r="NXI43" s="149"/>
      <c r="NXJ43" s="59"/>
      <c r="NXK43" s="149"/>
      <c r="NXL43" s="59"/>
      <c r="NXM43" s="149"/>
      <c r="NXN43" s="59"/>
      <c r="NXO43" s="149"/>
      <c r="NXP43" s="59"/>
      <c r="NXQ43" s="149"/>
      <c r="NXR43" s="59"/>
      <c r="NXS43" s="149"/>
      <c r="NXT43" s="59"/>
      <c r="NXU43" s="149"/>
      <c r="NXV43" s="59"/>
      <c r="NXW43" s="149"/>
      <c r="NXX43" s="59"/>
      <c r="NXY43" s="149"/>
      <c r="NXZ43" s="59"/>
      <c r="NYA43" s="149"/>
      <c r="NYB43" s="59"/>
      <c r="NYC43" s="149"/>
      <c r="NYD43" s="59"/>
      <c r="NYE43" s="149"/>
      <c r="NYF43" s="59"/>
      <c r="NYG43" s="149"/>
      <c r="NYH43" s="59"/>
      <c r="NYI43" s="149"/>
      <c r="NYJ43" s="59"/>
      <c r="NYK43" s="149"/>
      <c r="NYL43" s="59"/>
      <c r="NYM43" s="149"/>
      <c r="NYN43" s="59"/>
      <c r="NYO43" s="149"/>
      <c r="NYP43" s="59"/>
      <c r="NYQ43" s="149"/>
      <c r="NYR43" s="59"/>
      <c r="NYS43" s="149"/>
      <c r="NYT43" s="59"/>
      <c r="NYU43" s="149"/>
      <c r="NYV43" s="59"/>
      <c r="NYW43" s="149"/>
      <c r="NYX43" s="59"/>
      <c r="NYY43" s="149"/>
      <c r="NYZ43" s="59"/>
      <c r="NZA43" s="149"/>
      <c r="NZB43" s="59"/>
      <c r="NZC43" s="149"/>
      <c r="NZD43" s="59"/>
      <c r="NZE43" s="149"/>
      <c r="NZF43" s="59"/>
      <c r="NZG43" s="149"/>
      <c r="NZH43" s="59"/>
      <c r="NZI43" s="149"/>
      <c r="NZJ43" s="59"/>
      <c r="NZK43" s="149"/>
      <c r="NZL43" s="59"/>
      <c r="NZM43" s="149"/>
      <c r="NZN43" s="59"/>
      <c r="NZO43" s="149"/>
      <c r="NZP43" s="59"/>
      <c r="NZQ43" s="149"/>
      <c r="NZR43" s="59"/>
      <c r="NZS43" s="149"/>
      <c r="NZT43" s="59"/>
      <c r="NZU43" s="149"/>
      <c r="NZV43" s="59"/>
      <c r="NZW43" s="149"/>
      <c r="NZX43" s="59"/>
      <c r="NZY43" s="149"/>
      <c r="NZZ43" s="59"/>
      <c r="OAA43" s="149"/>
      <c r="OAB43" s="59"/>
      <c r="OAC43" s="149"/>
      <c r="OAD43" s="59"/>
      <c r="OAE43" s="149"/>
      <c r="OAF43" s="59"/>
      <c r="OAG43" s="149"/>
      <c r="OAH43" s="59"/>
      <c r="OAI43" s="149"/>
      <c r="OAJ43" s="59"/>
      <c r="OAK43" s="149"/>
      <c r="OAL43" s="59"/>
      <c r="OAM43" s="149"/>
      <c r="OAN43" s="59"/>
      <c r="OAO43" s="149"/>
      <c r="OAP43" s="59"/>
      <c r="OAQ43" s="149"/>
      <c r="OAR43" s="59"/>
      <c r="OAS43" s="149"/>
      <c r="OAT43" s="59"/>
      <c r="OAU43" s="149"/>
      <c r="OAV43" s="59"/>
      <c r="OAW43" s="149"/>
      <c r="OAX43" s="59"/>
      <c r="OAY43" s="149"/>
      <c r="OAZ43" s="59"/>
      <c r="OBA43" s="149"/>
      <c r="OBB43" s="59"/>
      <c r="OBC43" s="149"/>
      <c r="OBD43" s="59"/>
      <c r="OBE43" s="149"/>
      <c r="OBF43" s="59"/>
      <c r="OBG43" s="149"/>
      <c r="OBH43" s="59"/>
      <c r="OBI43" s="149"/>
      <c r="OBJ43" s="59"/>
      <c r="OBK43" s="149"/>
      <c r="OBL43" s="59"/>
      <c r="OBM43" s="149"/>
      <c r="OBN43" s="59"/>
      <c r="OBO43" s="149"/>
      <c r="OBP43" s="59"/>
      <c r="OBQ43" s="149"/>
      <c r="OBR43" s="59"/>
      <c r="OBS43" s="149"/>
      <c r="OBT43" s="59"/>
      <c r="OBU43" s="149"/>
      <c r="OBV43" s="59"/>
      <c r="OBW43" s="149"/>
      <c r="OBX43" s="59"/>
      <c r="OBY43" s="149"/>
      <c r="OBZ43" s="59"/>
      <c r="OCA43" s="149"/>
      <c r="OCB43" s="59"/>
      <c r="OCC43" s="149"/>
      <c r="OCD43" s="59"/>
      <c r="OCE43" s="149"/>
      <c r="OCF43" s="59"/>
      <c r="OCG43" s="149"/>
      <c r="OCH43" s="59"/>
      <c r="OCI43" s="149"/>
      <c r="OCJ43" s="59"/>
      <c r="OCK43" s="149"/>
      <c r="OCL43" s="59"/>
      <c r="OCM43" s="149"/>
      <c r="OCN43" s="59"/>
      <c r="OCO43" s="149"/>
      <c r="OCP43" s="59"/>
      <c r="OCQ43" s="149"/>
      <c r="OCR43" s="59"/>
      <c r="OCS43" s="149"/>
      <c r="OCT43" s="59"/>
      <c r="OCU43" s="149"/>
      <c r="OCV43" s="59"/>
      <c r="OCW43" s="149"/>
      <c r="OCX43" s="59"/>
      <c r="OCY43" s="149"/>
      <c r="OCZ43" s="59"/>
      <c r="ODA43" s="149"/>
      <c r="ODB43" s="59"/>
      <c r="ODC43" s="149"/>
      <c r="ODD43" s="59"/>
      <c r="ODE43" s="149"/>
      <c r="ODF43" s="59"/>
      <c r="ODG43" s="149"/>
      <c r="ODH43" s="59"/>
      <c r="ODI43" s="149"/>
      <c r="ODJ43" s="59"/>
      <c r="ODK43" s="149"/>
      <c r="ODL43" s="59"/>
      <c r="ODM43" s="149"/>
      <c r="ODN43" s="59"/>
      <c r="ODO43" s="149"/>
      <c r="ODP43" s="59"/>
      <c r="ODQ43" s="149"/>
      <c r="ODR43" s="59"/>
      <c r="ODS43" s="149"/>
      <c r="ODT43" s="59"/>
      <c r="ODU43" s="149"/>
      <c r="ODV43" s="59"/>
      <c r="ODW43" s="149"/>
      <c r="ODX43" s="59"/>
      <c r="ODY43" s="149"/>
      <c r="ODZ43" s="59"/>
      <c r="OEA43" s="149"/>
      <c r="OEB43" s="59"/>
      <c r="OEC43" s="149"/>
      <c r="OED43" s="59"/>
      <c r="OEE43" s="149"/>
      <c r="OEF43" s="59"/>
      <c r="OEG43" s="149"/>
      <c r="OEH43" s="59"/>
      <c r="OEI43" s="149"/>
      <c r="OEJ43" s="59"/>
      <c r="OEK43" s="149"/>
      <c r="OEL43" s="59"/>
      <c r="OEM43" s="149"/>
      <c r="OEN43" s="59"/>
      <c r="OEO43" s="149"/>
      <c r="OEP43" s="59"/>
      <c r="OEQ43" s="149"/>
      <c r="OER43" s="59"/>
      <c r="OES43" s="149"/>
      <c r="OET43" s="59"/>
      <c r="OEU43" s="149"/>
      <c r="OEV43" s="59"/>
      <c r="OEW43" s="149"/>
      <c r="OEX43" s="59"/>
      <c r="OEY43" s="149"/>
      <c r="OEZ43" s="59"/>
      <c r="OFA43" s="149"/>
      <c r="OFB43" s="59"/>
      <c r="OFC43" s="149"/>
      <c r="OFD43" s="59"/>
      <c r="OFE43" s="149"/>
      <c r="OFF43" s="59"/>
      <c r="OFG43" s="149"/>
      <c r="OFH43" s="59"/>
      <c r="OFI43" s="149"/>
      <c r="OFJ43" s="59"/>
      <c r="OFK43" s="149"/>
      <c r="OFL43" s="59"/>
      <c r="OFM43" s="149"/>
      <c r="OFN43" s="59"/>
      <c r="OFO43" s="149"/>
      <c r="OFP43" s="59"/>
      <c r="OFQ43" s="149"/>
      <c r="OFR43" s="59"/>
      <c r="OFS43" s="149"/>
      <c r="OFT43" s="59"/>
      <c r="OFU43" s="149"/>
      <c r="OFV43" s="59"/>
      <c r="OFW43" s="149"/>
      <c r="OFX43" s="59"/>
      <c r="OFY43" s="149"/>
      <c r="OFZ43" s="59"/>
      <c r="OGA43" s="149"/>
      <c r="OGB43" s="59"/>
      <c r="OGC43" s="149"/>
      <c r="OGD43" s="59"/>
      <c r="OGE43" s="149"/>
      <c r="OGF43" s="59"/>
      <c r="OGG43" s="149"/>
      <c r="OGH43" s="59"/>
      <c r="OGI43" s="149"/>
      <c r="OGJ43" s="59"/>
      <c r="OGK43" s="149"/>
      <c r="OGL43" s="59"/>
      <c r="OGM43" s="149"/>
      <c r="OGN43" s="59"/>
      <c r="OGO43" s="149"/>
      <c r="OGP43" s="59"/>
      <c r="OGQ43" s="149"/>
      <c r="OGR43" s="59"/>
      <c r="OGS43" s="149"/>
      <c r="OGT43" s="59"/>
      <c r="OGU43" s="149"/>
      <c r="OGV43" s="59"/>
      <c r="OGW43" s="149"/>
      <c r="OGX43" s="59"/>
      <c r="OGY43" s="149"/>
      <c r="OGZ43" s="59"/>
      <c r="OHA43" s="149"/>
      <c r="OHB43" s="59"/>
      <c r="OHC43" s="149"/>
      <c r="OHD43" s="59"/>
      <c r="OHE43" s="149"/>
      <c r="OHF43" s="59"/>
      <c r="OHG43" s="149"/>
      <c r="OHH43" s="59"/>
      <c r="OHI43" s="149"/>
      <c r="OHJ43" s="59"/>
      <c r="OHK43" s="149"/>
      <c r="OHL43" s="59"/>
      <c r="OHM43" s="149"/>
      <c r="OHN43" s="59"/>
      <c r="OHO43" s="149"/>
      <c r="OHP43" s="59"/>
      <c r="OHQ43" s="149"/>
      <c r="OHR43" s="59"/>
      <c r="OHS43" s="149"/>
      <c r="OHT43" s="59"/>
      <c r="OHU43" s="149"/>
      <c r="OHV43" s="59"/>
      <c r="OHW43" s="149"/>
      <c r="OHX43" s="59"/>
      <c r="OHY43" s="149"/>
      <c r="OHZ43" s="59"/>
      <c r="OIA43" s="149"/>
      <c r="OIB43" s="59"/>
      <c r="OIC43" s="149"/>
      <c r="OID43" s="59"/>
      <c r="OIE43" s="149"/>
      <c r="OIF43" s="59"/>
      <c r="OIG43" s="149"/>
      <c r="OIH43" s="59"/>
      <c r="OII43" s="149"/>
      <c r="OIJ43" s="59"/>
      <c r="OIK43" s="149"/>
      <c r="OIL43" s="59"/>
      <c r="OIM43" s="149"/>
      <c r="OIN43" s="59"/>
      <c r="OIO43" s="149"/>
      <c r="OIP43" s="59"/>
      <c r="OIQ43" s="149"/>
      <c r="OIR43" s="59"/>
      <c r="OIS43" s="149"/>
      <c r="OIT43" s="59"/>
      <c r="OIU43" s="149"/>
      <c r="OIV43" s="59"/>
      <c r="OIW43" s="149"/>
      <c r="OIX43" s="59"/>
      <c r="OIY43" s="149"/>
      <c r="OIZ43" s="59"/>
      <c r="OJA43" s="149"/>
      <c r="OJB43" s="59"/>
      <c r="OJC43" s="149"/>
      <c r="OJD43" s="59"/>
      <c r="OJE43" s="149"/>
      <c r="OJF43" s="59"/>
      <c r="OJG43" s="149"/>
      <c r="OJH43" s="59"/>
      <c r="OJI43" s="149"/>
      <c r="OJJ43" s="59"/>
      <c r="OJK43" s="149"/>
      <c r="OJL43" s="59"/>
      <c r="OJM43" s="149"/>
      <c r="OJN43" s="59"/>
      <c r="OJO43" s="149"/>
      <c r="OJP43" s="59"/>
      <c r="OJQ43" s="149"/>
      <c r="OJR43" s="59"/>
      <c r="OJS43" s="149"/>
      <c r="OJT43" s="59"/>
      <c r="OJU43" s="149"/>
      <c r="OJV43" s="59"/>
      <c r="OJW43" s="149"/>
      <c r="OJX43" s="59"/>
      <c r="OJY43" s="149"/>
      <c r="OJZ43" s="59"/>
      <c r="OKA43" s="149"/>
      <c r="OKB43" s="59"/>
      <c r="OKC43" s="149"/>
      <c r="OKD43" s="59"/>
      <c r="OKE43" s="149"/>
      <c r="OKF43" s="59"/>
      <c r="OKG43" s="149"/>
      <c r="OKH43" s="59"/>
      <c r="OKI43" s="149"/>
      <c r="OKJ43" s="59"/>
      <c r="OKK43" s="149"/>
      <c r="OKL43" s="59"/>
      <c r="OKM43" s="149"/>
      <c r="OKN43" s="59"/>
      <c r="OKO43" s="149"/>
      <c r="OKP43" s="59"/>
      <c r="OKQ43" s="149"/>
      <c r="OKR43" s="59"/>
      <c r="OKS43" s="149"/>
      <c r="OKT43" s="59"/>
      <c r="OKU43" s="149"/>
      <c r="OKV43" s="59"/>
      <c r="OKW43" s="149"/>
      <c r="OKX43" s="59"/>
      <c r="OKY43" s="149"/>
      <c r="OKZ43" s="59"/>
      <c r="OLA43" s="149"/>
      <c r="OLB43" s="59"/>
      <c r="OLC43" s="149"/>
      <c r="OLD43" s="59"/>
      <c r="OLE43" s="149"/>
      <c r="OLF43" s="59"/>
      <c r="OLG43" s="149"/>
      <c r="OLH43" s="59"/>
      <c r="OLI43" s="149"/>
      <c r="OLJ43" s="59"/>
      <c r="OLK43" s="149"/>
      <c r="OLL43" s="59"/>
      <c r="OLM43" s="149"/>
      <c r="OLN43" s="59"/>
      <c r="OLO43" s="149"/>
      <c r="OLP43" s="59"/>
      <c r="OLQ43" s="149"/>
      <c r="OLR43" s="59"/>
      <c r="OLS43" s="149"/>
      <c r="OLT43" s="59"/>
      <c r="OLU43" s="149"/>
      <c r="OLV43" s="59"/>
      <c r="OLW43" s="149"/>
      <c r="OLX43" s="59"/>
      <c r="OLY43" s="149"/>
      <c r="OLZ43" s="59"/>
      <c r="OMA43" s="149"/>
      <c r="OMB43" s="59"/>
      <c r="OMC43" s="149"/>
      <c r="OMD43" s="59"/>
      <c r="OME43" s="149"/>
      <c r="OMF43" s="59"/>
      <c r="OMG43" s="149"/>
      <c r="OMH43" s="59"/>
      <c r="OMI43" s="149"/>
      <c r="OMJ43" s="59"/>
      <c r="OMK43" s="149"/>
      <c r="OML43" s="59"/>
      <c r="OMM43" s="149"/>
      <c r="OMN43" s="59"/>
      <c r="OMO43" s="149"/>
      <c r="OMP43" s="59"/>
      <c r="OMQ43" s="149"/>
      <c r="OMR43" s="59"/>
      <c r="OMS43" s="149"/>
      <c r="OMT43" s="59"/>
      <c r="OMU43" s="149"/>
      <c r="OMV43" s="59"/>
      <c r="OMW43" s="149"/>
      <c r="OMX43" s="59"/>
      <c r="OMY43" s="149"/>
      <c r="OMZ43" s="59"/>
      <c r="ONA43" s="149"/>
      <c r="ONB43" s="59"/>
      <c r="ONC43" s="149"/>
      <c r="OND43" s="59"/>
      <c r="ONE43" s="149"/>
      <c r="ONF43" s="59"/>
      <c r="ONG43" s="149"/>
      <c r="ONH43" s="59"/>
      <c r="ONI43" s="149"/>
      <c r="ONJ43" s="59"/>
      <c r="ONK43" s="149"/>
      <c r="ONL43" s="59"/>
      <c r="ONM43" s="149"/>
      <c r="ONN43" s="59"/>
      <c r="ONO43" s="149"/>
      <c r="ONP43" s="59"/>
      <c r="ONQ43" s="149"/>
      <c r="ONR43" s="59"/>
      <c r="ONS43" s="149"/>
      <c r="ONT43" s="59"/>
      <c r="ONU43" s="149"/>
      <c r="ONV43" s="59"/>
      <c r="ONW43" s="149"/>
      <c r="ONX43" s="59"/>
      <c r="ONY43" s="149"/>
      <c r="ONZ43" s="59"/>
      <c r="OOA43" s="149"/>
      <c r="OOB43" s="59"/>
      <c r="OOC43" s="149"/>
      <c r="OOD43" s="59"/>
      <c r="OOE43" s="149"/>
      <c r="OOF43" s="59"/>
      <c r="OOG43" s="149"/>
      <c r="OOH43" s="59"/>
      <c r="OOI43" s="149"/>
      <c r="OOJ43" s="59"/>
      <c r="OOK43" s="149"/>
      <c r="OOL43" s="59"/>
      <c r="OOM43" s="149"/>
      <c r="OON43" s="59"/>
      <c r="OOO43" s="149"/>
      <c r="OOP43" s="59"/>
      <c r="OOQ43" s="149"/>
      <c r="OOR43" s="59"/>
      <c r="OOS43" s="149"/>
      <c r="OOT43" s="59"/>
      <c r="OOU43" s="149"/>
      <c r="OOV43" s="59"/>
      <c r="OOW43" s="149"/>
      <c r="OOX43" s="59"/>
      <c r="OOY43" s="149"/>
      <c r="OOZ43" s="59"/>
      <c r="OPA43" s="149"/>
      <c r="OPB43" s="59"/>
      <c r="OPC43" s="149"/>
      <c r="OPD43" s="59"/>
      <c r="OPE43" s="149"/>
      <c r="OPF43" s="59"/>
      <c r="OPG43" s="149"/>
      <c r="OPH43" s="59"/>
      <c r="OPI43" s="149"/>
      <c r="OPJ43" s="59"/>
      <c r="OPK43" s="149"/>
      <c r="OPL43" s="59"/>
      <c r="OPM43" s="149"/>
      <c r="OPN43" s="59"/>
      <c r="OPO43" s="149"/>
      <c r="OPP43" s="59"/>
      <c r="OPQ43" s="149"/>
      <c r="OPR43" s="59"/>
      <c r="OPS43" s="149"/>
      <c r="OPT43" s="59"/>
      <c r="OPU43" s="149"/>
      <c r="OPV43" s="59"/>
      <c r="OPW43" s="149"/>
      <c r="OPX43" s="59"/>
      <c r="OPY43" s="149"/>
      <c r="OPZ43" s="59"/>
      <c r="OQA43" s="149"/>
      <c r="OQB43" s="59"/>
      <c r="OQC43" s="149"/>
      <c r="OQD43" s="59"/>
      <c r="OQE43" s="149"/>
      <c r="OQF43" s="59"/>
      <c r="OQG43" s="149"/>
      <c r="OQH43" s="59"/>
      <c r="OQI43" s="149"/>
      <c r="OQJ43" s="59"/>
      <c r="OQK43" s="149"/>
      <c r="OQL43" s="59"/>
      <c r="OQM43" s="149"/>
      <c r="OQN43" s="59"/>
      <c r="OQO43" s="149"/>
      <c r="OQP43" s="59"/>
      <c r="OQQ43" s="149"/>
      <c r="OQR43" s="59"/>
      <c r="OQS43" s="149"/>
      <c r="OQT43" s="59"/>
      <c r="OQU43" s="149"/>
      <c r="OQV43" s="59"/>
      <c r="OQW43" s="149"/>
      <c r="OQX43" s="59"/>
      <c r="OQY43" s="149"/>
      <c r="OQZ43" s="59"/>
      <c r="ORA43" s="149"/>
      <c r="ORB43" s="59"/>
      <c r="ORC43" s="149"/>
      <c r="ORD43" s="59"/>
      <c r="ORE43" s="149"/>
      <c r="ORF43" s="59"/>
      <c r="ORG43" s="149"/>
      <c r="ORH43" s="59"/>
      <c r="ORI43" s="149"/>
      <c r="ORJ43" s="59"/>
      <c r="ORK43" s="149"/>
      <c r="ORL43" s="59"/>
      <c r="ORM43" s="149"/>
      <c r="ORN43" s="59"/>
      <c r="ORO43" s="149"/>
      <c r="ORP43" s="59"/>
      <c r="ORQ43" s="149"/>
      <c r="ORR43" s="59"/>
      <c r="ORS43" s="149"/>
      <c r="ORT43" s="59"/>
      <c r="ORU43" s="149"/>
      <c r="ORV43" s="59"/>
      <c r="ORW43" s="149"/>
      <c r="ORX43" s="59"/>
      <c r="ORY43" s="149"/>
      <c r="ORZ43" s="59"/>
      <c r="OSA43" s="149"/>
      <c r="OSB43" s="59"/>
      <c r="OSC43" s="149"/>
      <c r="OSD43" s="59"/>
      <c r="OSE43" s="149"/>
      <c r="OSF43" s="59"/>
      <c r="OSG43" s="149"/>
      <c r="OSH43" s="59"/>
      <c r="OSI43" s="149"/>
      <c r="OSJ43" s="59"/>
      <c r="OSK43" s="149"/>
      <c r="OSL43" s="59"/>
      <c r="OSM43" s="149"/>
      <c r="OSN43" s="59"/>
      <c r="OSO43" s="149"/>
      <c r="OSP43" s="59"/>
      <c r="OSQ43" s="149"/>
      <c r="OSR43" s="59"/>
      <c r="OSS43" s="149"/>
      <c r="OST43" s="59"/>
      <c r="OSU43" s="149"/>
      <c r="OSV43" s="59"/>
      <c r="OSW43" s="149"/>
      <c r="OSX43" s="59"/>
      <c r="OSY43" s="149"/>
      <c r="OSZ43" s="59"/>
      <c r="OTA43" s="149"/>
      <c r="OTB43" s="59"/>
      <c r="OTC43" s="149"/>
      <c r="OTD43" s="59"/>
      <c r="OTE43" s="149"/>
      <c r="OTF43" s="59"/>
      <c r="OTG43" s="149"/>
      <c r="OTH43" s="59"/>
      <c r="OTI43" s="149"/>
      <c r="OTJ43" s="59"/>
      <c r="OTK43" s="149"/>
      <c r="OTL43" s="59"/>
      <c r="OTM43" s="149"/>
      <c r="OTN43" s="59"/>
      <c r="OTO43" s="149"/>
      <c r="OTP43" s="59"/>
      <c r="OTQ43" s="149"/>
      <c r="OTR43" s="59"/>
      <c r="OTS43" s="149"/>
      <c r="OTT43" s="59"/>
      <c r="OTU43" s="149"/>
      <c r="OTV43" s="59"/>
      <c r="OTW43" s="149"/>
      <c r="OTX43" s="59"/>
      <c r="OTY43" s="149"/>
      <c r="OTZ43" s="59"/>
      <c r="OUA43" s="149"/>
      <c r="OUB43" s="59"/>
      <c r="OUC43" s="149"/>
      <c r="OUD43" s="59"/>
      <c r="OUE43" s="149"/>
      <c r="OUF43" s="59"/>
      <c r="OUG43" s="149"/>
      <c r="OUH43" s="59"/>
      <c r="OUI43" s="149"/>
      <c r="OUJ43" s="59"/>
      <c r="OUK43" s="149"/>
      <c r="OUL43" s="59"/>
      <c r="OUM43" s="149"/>
      <c r="OUN43" s="59"/>
      <c r="OUO43" s="149"/>
      <c r="OUP43" s="59"/>
      <c r="OUQ43" s="149"/>
      <c r="OUR43" s="59"/>
      <c r="OUS43" s="149"/>
      <c r="OUT43" s="59"/>
      <c r="OUU43" s="149"/>
      <c r="OUV43" s="59"/>
      <c r="OUW43" s="149"/>
      <c r="OUX43" s="59"/>
      <c r="OUY43" s="149"/>
      <c r="OUZ43" s="59"/>
      <c r="OVA43" s="149"/>
      <c r="OVB43" s="59"/>
      <c r="OVC43" s="149"/>
      <c r="OVD43" s="59"/>
      <c r="OVE43" s="149"/>
      <c r="OVF43" s="59"/>
      <c r="OVG43" s="149"/>
      <c r="OVH43" s="59"/>
      <c r="OVI43" s="149"/>
      <c r="OVJ43" s="59"/>
      <c r="OVK43" s="149"/>
      <c r="OVL43" s="59"/>
      <c r="OVM43" s="149"/>
      <c r="OVN43" s="59"/>
      <c r="OVO43" s="149"/>
      <c r="OVP43" s="59"/>
      <c r="OVQ43" s="149"/>
      <c r="OVR43" s="59"/>
      <c r="OVS43" s="149"/>
      <c r="OVT43" s="59"/>
      <c r="OVU43" s="149"/>
      <c r="OVV43" s="59"/>
      <c r="OVW43" s="149"/>
      <c r="OVX43" s="59"/>
      <c r="OVY43" s="149"/>
      <c r="OVZ43" s="59"/>
      <c r="OWA43" s="149"/>
      <c r="OWB43" s="59"/>
      <c r="OWC43" s="149"/>
      <c r="OWD43" s="59"/>
      <c r="OWE43" s="149"/>
      <c r="OWF43" s="59"/>
      <c r="OWG43" s="149"/>
      <c r="OWH43" s="59"/>
      <c r="OWI43" s="149"/>
      <c r="OWJ43" s="59"/>
      <c r="OWK43" s="149"/>
      <c r="OWL43" s="59"/>
      <c r="OWM43" s="149"/>
      <c r="OWN43" s="59"/>
      <c r="OWO43" s="149"/>
      <c r="OWP43" s="59"/>
      <c r="OWQ43" s="149"/>
      <c r="OWR43" s="59"/>
      <c r="OWS43" s="149"/>
      <c r="OWT43" s="59"/>
      <c r="OWU43" s="149"/>
      <c r="OWV43" s="59"/>
      <c r="OWW43" s="149"/>
      <c r="OWX43" s="59"/>
      <c r="OWY43" s="149"/>
      <c r="OWZ43" s="59"/>
      <c r="OXA43" s="149"/>
      <c r="OXB43" s="59"/>
      <c r="OXC43" s="149"/>
      <c r="OXD43" s="59"/>
      <c r="OXE43" s="149"/>
      <c r="OXF43" s="59"/>
      <c r="OXG43" s="149"/>
      <c r="OXH43" s="59"/>
      <c r="OXI43" s="149"/>
      <c r="OXJ43" s="59"/>
      <c r="OXK43" s="149"/>
      <c r="OXL43" s="59"/>
      <c r="OXM43" s="149"/>
      <c r="OXN43" s="59"/>
      <c r="OXO43" s="149"/>
      <c r="OXP43" s="59"/>
      <c r="OXQ43" s="149"/>
      <c r="OXR43" s="59"/>
      <c r="OXS43" s="149"/>
      <c r="OXT43" s="59"/>
      <c r="OXU43" s="149"/>
      <c r="OXV43" s="59"/>
      <c r="OXW43" s="149"/>
      <c r="OXX43" s="59"/>
      <c r="OXY43" s="149"/>
      <c r="OXZ43" s="59"/>
      <c r="OYA43" s="149"/>
      <c r="OYB43" s="59"/>
      <c r="OYC43" s="149"/>
      <c r="OYD43" s="59"/>
      <c r="OYE43" s="149"/>
      <c r="OYF43" s="59"/>
      <c r="OYG43" s="149"/>
      <c r="OYH43" s="59"/>
      <c r="OYI43" s="149"/>
      <c r="OYJ43" s="59"/>
      <c r="OYK43" s="149"/>
      <c r="OYL43" s="59"/>
      <c r="OYM43" s="149"/>
      <c r="OYN43" s="59"/>
      <c r="OYO43" s="149"/>
      <c r="OYP43" s="59"/>
      <c r="OYQ43" s="149"/>
      <c r="OYR43" s="59"/>
      <c r="OYS43" s="149"/>
      <c r="OYT43" s="59"/>
      <c r="OYU43" s="149"/>
      <c r="OYV43" s="59"/>
      <c r="OYW43" s="149"/>
      <c r="OYX43" s="59"/>
      <c r="OYY43" s="149"/>
      <c r="OYZ43" s="59"/>
      <c r="OZA43" s="149"/>
      <c r="OZB43" s="59"/>
      <c r="OZC43" s="149"/>
      <c r="OZD43" s="59"/>
      <c r="OZE43" s="149"/>
      <c r="OZF43" s="59"/>
      <c r="OZG43" s="149"/>
      <c r="OZH43" s="59"/>
      <c r="OZI43" s="149"/>
      <c r="OZJ43" s="59"/>
      <c r="OZK43" s="149"/>
      <c r="OZL43" s="59"/>
      <c r="OZM43" s="149"/>
      <c r="OZN43" s="59"/>
      <c r="OZO43" s="149"/>
      <c r="OZP43" s="59"/>
      <c r="OZQ43" s="149"/>
      <c r="OZR43" s="59"/>
      <c r="OZS43" s="149"/>
      <c r="OZT43" s="59"/>
      <c r="OZU43" s="149"/>
      <c r="OZV43" s="59"/>
      <c r="OZW43" s="149"/>
      <c r="OZX43" s="59"/>
      <c r="OZY43" s="149"/>
      <c r="OZZ43" s="59"/>
      <c r="PAA43" s="149"/>
      <c r="PAB43" s="59"/>
      <c r="PAC43" s="149"/>
      <c r="PAD43" s="59"/>
      <c r="PAE43" s="149"/>
      <c r="PAF43" s="59"/>
      <c r="PAG43" s="149"/>
      <c r="PAH43" s="59"/>
      <c r="PAI43" s="149"/>
      <c r="PAJ43" s="59"/>
      <c r="PAK43" s="149"/>
      <c r="PAL43" s="59"/>
      <c r="PAM43" s="149"/>
      <c r="PAN43" s="59"/>
      <c r="PAO43" s="149"/>
      <c r="PAP43" s="59"/>
      <c r="PAQ43" s="149"/>
      <c r="PAR43" s="59"/>
      <c r="PAS43" s="149"/>
      <c r="PAT43" s="59"/>
      <c r="PAU43" s="149"/>
      <c r="PAV43" s="59"/>
      <c r="PAW43" s="149"/>
      <c r="PAX43" s="59"/>
      <c r="PAY43" s="149"/>
      <c r="PAZ43" s="59"/>
      <c r="PBA43" s="149"/>
      <c r="PBB43" s="59"/>
      <c r="PBC43" s="149"/>
      <c r="PBD43" s="59"/>
      <c r="PBE43" s="149"/>
      <c r="PBF43" s="59"/>
      <c r="PBG43" s="149"/>
      <c r="PBH43" s="59"/>
      <c r="PBI43" s="149"/>
      <c r="PBJ43" s="59"/>
      <c r="PBK43" s="149"/>
      <c r="PBL43" s="59"/>
      <c r="PBM43" s="149"/>
      <c r="PBN43" s="59"/>
      <c r="PBO43" s="149"/>
      <c r="PBP43" s="59"/>
      <c r="PBQ43" s="149"/>
      <c r="PBR43" s="59"/>
      <c r="PBS43" s="149"/>
      <c r="PBT43" s="59"/>
      <c r="PBU43" s="149"/>
      <c r="PBV43" s="59"/>
      <c r="PBW43" s="149"/>
      <c r="PBX43" s="59"/>
      <c r="PBY43" s="149"/>
      <c r="PBZ43" s="59"/>
      <c r="PCA43" s="149"/>
      <c r="PCB43" s="59"/>
      <c r="PCC43" s="149"/>
      <c r="PCD43" s="59"/>
      <c r="PCE43" s="149"/>
      <c r="PCF43" s="59"/>
      <c r="PCG43" s="149"/>
      <c r="PCH43" s="59"/>
      <c r="PCI43" s="149"/>
      <c r="PCJ43" s="59"/>
      <c r="PCK43" s="149"/>
      <c r="PCL43" s="59"/>
      <c r="PCM43" s="149"/>
      <c r="PCN43" s="59"/>
      <c r="PCO43" s="149"/>
      <c r="PCP43" s="59"/>
      <c r="PCQ43" s="149"/>
      <c r="PCR43" s="59"/>
      <c r="PCS43" s="149"/>
      <c r="PCT43" s="59"/>
      <c r="PCU43" s="149"/>
      <c r="PCV43" s="59"/>
      <c r="PCW43" s="149"/>
      <c r="PCX43" s="59"/>
      <c r="PCY43" s="149"/>
      <c r="PCZ43" s="59"/>
      <c r="PDA43" s="149"/>
      <c r="PDB43" s="59"/>
      <c r="PDC43" s="149"/>
      <c r="PDD43" s="59"/>
      <c r="PDE43" s="149"/>
      <c r="PDF43" s="59"/>
      <c r="PDG43" s="149"/>
      <c r="PDH43" s="59"/>
      <c r="PDI43" s="149"/>
      <c r="PDJ43" s="59"/>
      <c r="PDK43" s="149"/>
      <c r="PDL43" s="59"/>
      <c r="PDM43" s="149"/>
      <c r="PDN43" s="59"/>
      <c r="PDO43" s="149"/>
      <c r="PDP43" s="59"/>
      <c r="PDQ43" s="149"/>
      <c r="PDR43" s="59"/>
      <c r="PDS43" s="149"/>
      <c r="PDT43" s="59"/>
      <c r="PDU43" s="149"/>
      <c r="PDV43" s="59"/>
      <c r="PDW43" s="149"/>
      <c r="PDX43" s="59"/>
      <c r="PDY43" s="149"/>
      <c r="PDZ43" s="59"/>
      <c r="PEA43" s="149"/>
      <c r="PEB43" s="59"/>
      <c r="PEC43" s="149"/>
      <c r="PED43" s="59"/>
      <c r="PEE43" s="149"/>
      <c r="PEF43" s="59"/>
      <c r="PEG43" s="149"/>
      <c r="PEH43" s="59"/>
      <c r="PEI43" s="149"/>
      <c r="PEJ43" s="59"/>
      <c r="PEK43" s="149"/>
      <c r="PEL43" s="59"/>
      <c r="PEM43" s="149"/>
      <c r="PEN43" s="59"/>
      <c r="PEO43" s="149"/>
      <c r="PEP43" s="59"/>
      <c r="PEQ43" s="149"/>
      <c r="PER43" s="59"/>
      <c r="PES43" s="149"/>
      <c r="PET43" s="59"/>
      <c r="PEU43" s="149"/>
      <c r="PEV43" s="59"/>
      <c r="PEW43" s="149"/>
      <c r="PEX43" s="59"/>
      <c r="PEY43" s="149"/>
      <c r="PEZ43" s="59"/>
      <c r="PFA43" s="149"/>
      <c r="PFB43" s="59"/>
      <c r="PFC43" s="149"/>
      <c r="PFD43" s="59"/>
      <c r="PFE43" s="149"/>
      <c r="PFF43" s="59"/>
      <c r="PFG43" s="149"/>
      <c r="PFH43" s="59"/>
      <c r="PFI43" s="149"/>
      <c r="PFJ43" s="59"/>
      <c r="PFK43" s="149"/>
      <c r="PFL43" s="59"/>
      <c r="PFM43" s="149"/>
      <c r="PFN43" s="59"/>
      <c r="PFO43" s="149"/>
      <c r="PFP43" s="59"/>
      <c r="PFQ43" s="149"/>
      <c r="PFR43" s="59"/>
      <c r="PFS43" s="149"/>
      <c r="PFT43" s="59"/>
      <c r="PFU43" s="149"/>
      <c r="PFV43" s="59"/>
      <c r="PFW43" s="149"/>
      <c r="PFX43" s="59"/>
      <c r="PFY43" s="149"/>
      <c r="PFZ43" s="59"/>
      <c r="PGA43" s="149"/>
      <c r="PGB43" s="59"/>
      <c r="PGC43" s="149"/>
      <c r="PGD43" s="59"/>
      <c r="PGE43" s="149"/>
      <c r="PGF43" s="59"/>
      <c r="PGG43" s="149"/>
      <c r="PGH43" s="59"/>
      <c r="PGI43" s="149"/>
      <c r="PGJ43" s="59"/>
      <c r="PGK43" s="149"/>
      <c r="PGL43" s="59"/>
      <c r="PGM43" s="149"/>
      <c r="PGN43" s="59"/>
      <c r="PGO43" s="149"/>
      <c r="PGP43" s="59"/>
      <c r="PGQ43" s="149"/>
      <c r="PGR43" s="59"/>
      <c r="PGS43" s="149"/>
      <c r="PGT43" s="59"/>
      <c r="PGU43" s="149"/>
      <c r="PGV43" s="59"/>
      <c r="PGW43" s="149"/>
      <c r="PGX43" s="59"/>
      <c r="PGY43" s="149"/>
      <c r="PGZ43" s="59"/>
      <c r="PHA43" s="149"/>
      <c r="PHB43" s="59"/>
      <c r="PHC43" s="149"/>
      <c r="PHD43" s="59"/>
      <c r="PHE43" s="149"/>
      <c r="PHF43" s="59"/>
      <c r="PHG43" s="149"/>
      <c r="PHH43" s="59"/>
      <c r="PHI43" s="149"/>
      <c r="PHJ43" s="59"/>
      <c r="PHK43" s="149"/>
      <c r="PHL43" s="59"/>
      <c r="PHM43" s="149"/>
      <c r="PHN43" s="59"/>
      <c r="PHO43" s="149"/>
      <c r="PHP43" s="59"/>
      <c r="PHQ43" s="149"/>
      <c r="PHR43" s="59"/>
      <c r="PHS43" s="149"/>
      <c r="PHT43" s="59"/>
      <c r="PHU43" s="149"/>
      <c r="PHV43" s="59"/>
      <c r="PHW43" s="149"/>
      <c r="PHX43" s="59"/>
      <c r="PHY43" s="149"/>
      <c r="PHZ43" s="59"/>
      <c r="PIA43" s="149"/>
      <c r="PIB43" s="59"/>
      <c r="PIC43" s="149"/>
      <c r="PID43" s="59"/>
      <c r="PIE43" s="149"/>
      <c r="PIF43" s="59"/>
      <c r="PIG43" s="149"/>
      <c r="PIH43" s="59"/>
      <c r="PII43" s="149"/>
      <c r="PIJ43" s="59"/>
      <c r="PIK43" s="149"/>
      <c r="PIL43" s="59"/>
      <c r="PIM43" s="149"/>
      <c r="PIN43" s="59"/>
      <c r="PIO43" s="149"/>
      <c r="PIP43" s="59"/>
      <c r="PIQ43" s="149"/>
      <c r="PIR43" s="59"/>
      <c r="PIS43" s="149"/>
      <c r="PIT43" s="59"/>
      <c r="PIU43" s="149"/>
      <c r="PIV43" s="59"/>
      <c r="PIW43" s="149"/>
      <c r="PIX43" s="59"/>
      <c r="PIY43" s="149"/>
      <c r="PIZ43" s="59"/>
      <c r="PJA43" s="149"/>
      <c r="PJB43" s="59"/>
      <c r="PJC43" s="149"/>
      <c r="PJD43" s="59"/>
      <c r="PJE43" s="149"/>
      <c r="PJF43" s="59"/>
      <c r="PJG43" s="149"/>
      <c r="PJH43" s="59"/>
      <c r="PJI43" s="149"/>
      <c r="PJJ43" s="59"/>
      <c r="PJK43" s="149"/>
      <c r="PJL43" s="59"/>
      <c r="PJM43" s="149"/>
      <c r="PJN43" s="59"/>
      <c r="PJO43" s="149"/>
      <c r="PJP43" s="59"/>
      <c r="PJQ43" s="149"/>
      <c r="PJR43" s="59"/>
      <c r="PJS43" s="149"/>
      <c r="PJT43" s="59"/>
      <c r="PJU43" s="149"/>
      <c r="PJV43" s="59"/>
      <c r="PJW43" s="149"/>
      <c r="PJX43" s="59"/>
      <c r="PJY43" s="149"/>
      <c r="PJZ43" s="59"/>
      <c r="PKA43" s="149"/>
      <c r="PKB43" s="59"/>
      <c r="PKC43" s="149"/>
      <c r="PKD43" s="59"/>
      <c r="PKE43" s="149"/>
      <c r="PKF43" s="59"/>
      <c r="PKG43" s="149"/>
      <c r="PKH43" s="59"/>
      <c r="PKI43" s="149"/>
      <c r="PKJ43" s="59"/>
      <c r="PKK43" s="149"/>
      <c r="PKL43" s="59"/>
      <c r="PKM43" s="149"/>
      <c r="PKN43" s="59"/>
      <c r="PKO43" s="149"/>
      <c r="PKP43" s="59"/>
      <c r="PKQ43" s="149"/>
      <c r="PKR43" s="59"/>
      <c r="PKS43" s="149"/>
      <c r="PKT43" s="59"/>
      <c r="PKU43" s="149"/>
      <c r="PKV43" s="59"/>
      <c r="PKW43" s="149"/>
      <c r="PKX43" s="59"/>
      <c r="PKY43" s="149"/>
      <c r="PKZ43" s="59"/>
      <c r="PLA43" s="149"/>
      <c r="PLB43" s="59"/>
      <c r="PLC43" s="149"/>
      <c r="PLD43" s="59"/>
      <c r="PLE43" s="149"/>
      <c r="PLF43" s="59"/>
      <c r="PLG43" s="149"/>
      <c r="PLH43" s="59"/>
      <c r="PLI43" s="149"/>
      <c r="PLJ43" s="59"/>
      <c r="PLK43" s="149"/>
      <c r="PLL43" s="59"/>
      <c r="PLM43" s="149"/>
      <c r="PLN43" s="59"/>
      <c r="PLO43" s="149"/>
      <c r="PLP43" s="59"/>
      <c r="PLQ43" s="149"/>
      <c r="PLR43" s="59"/>
      <c r="PLS43" s="149"/>
      <c r="PLT43" s="59"/>
      <c r="PLU43" s="149"/>
      <c r="PLV43" s="59"/>
      <c r="PLW43" s="149"/>
      <c r="PLX43" s="59"/>
      <c r="PLY43" s="149"/>
      <c r="PLZ43" s="59"/>
      <c r="PMA43" s="149"/>
      <c r="PMB43" s="59"/>
      <c r="PMC43" s="149"/>
      <c r="PMD43" s="59"/>
      <c r="PME43" s="149"/>
      <c r="PMF43" s="59"/>
      <c r="PMG43" s="149"/>
      <c r="PMH43" s="59"/>
      <c r="PMI43" s="149"/>
      <c r="PMJ43" s="59"/>
      <c r="PMK43" s="149"/>
      <c r="PML43" s="59"/>
      <c r="PMM43" s="149"/>
      <c r="PMN43" s="59"/>
      <c r="PMO43" s="149"/>
      <c r="PMP43" s="59"/>
      <c r="PMQ43" s="149"/>
      <c r="PMR43" s="59"/>
      <c r="PMS43" s="149"/>
      <c r="PMT43" s="59"/>
      <c r="PMU43" s="149"/>
      <c r="PMV43" s="59"/>
      <c r="PMW43" s="149"/>
      <c r="PMX43" s="59"/>
      <c r="PMY43" s="149"/>
      <c r="PMZ43" s="59"/>
      <c r="PNA43" s="149"/>
      <c r="PNB43" s="59"/>
      <c r="PNC43" s="149"/>
      <c r="PND43" s="59"/>
      <c r="PNE43" s="149"/>
      <c r="PNF43" s="59"/>
      <c r="PNG43" s="149"/>
      <c r="PNH43" s="59"/>
      <c r="PNI43" s="149"/>
      <c r="PNJ43" s="59"/>
      <c r="PNK43" s="149"/>
      <c r="PNL43" s="59"/>
      <c r="PNM43" s="149"/>
      <c r="PNN43" s="59"/>
      <c r="PNO43" s="149"/>
      <c r="PNP43" s="59"/>
      <c r="PNQ43" s="149"/>
      <c r="PNR43" s="59"/>
      <c r="PNS43" s="149"/>
      <c r="PNT43" s="59"/>
      <c r="PNU43" s="149"/>
      <c r="PNV43" s="59"/>
      <c r="PNW43" s="149"/>
      <c r="PNX43" s="59"/>
      <c r="PNY43" s="149"/>
      <c r="PNZ43" s="59"/>
      <c r="POA43" s="149"/>
      <c r="POB43" s="59"/>
      <c r="POC43" s="149"/>
      <c r="POD43" s="59"/>
      <c r="POE43" s="149"/>
      <c r="POF43" s="59"/>
      <c r="POG43" s="149"/>
      <c r="POH43" s="59"/>
      <c r="POI43" s="149"/>
      <c r="POJ43" s="59"/>
      <c r="POK43" s="149"/>
      <c r="POL43" s="59"/>
      <c r="POM43" s="149"/>
      <c r="PON43" s="59"/>
      <c r="POO43" s="149"/>
      <c r="POP43" s="59"/>
      <c r="POQ43" s="149"/>
      <c r="POR43" s="59"/>
      <c r="POS43" s="149"/>
      <c r="POT43" s="59"/>
      <c r="POU43" s="149"/>
      <c r="POV43" s="59"/>
      <c r="POW43" s="149"/>
      <c r="POX43" s="59"/>
      <c r="POY43" s="149"/>
      <c r="POZ43" s="59"/>
      <c r="PPA43" s="149"/>
      <c r="PPB43" s="59"/>
      <c r="PPC43" s="149"/>
      <c r="PPD43" s="59"/>
      <c r="PPE43" s="149"/>
      <c r="PPF43" s="59"/>
      <c r="PPG43" s="149"/>
      <c r="PPH43" s="59"/>
      <c r="PPI43" s="149"/>
      <c r="PPJ43" s="59"/>
      <c r="PPK43" s="149"/>
      <c r="PPL43" s="59"/>
      <c r="PPM43" s="149"/>
      <c r="PPN43" s="59"/>
      <c r="PPO43" s="149"/>
      <c r="PPP43" s="59"/>
      <c r="PPQ43" s="149"/>
      <c r="PPR43" s="59"/>
      <c r="PPS43" s="149"/>
      <c r="PPT43" s="59"/>
      <c r="PPU43" s="149"/>
      <c r="PPV43" s="59"/>
      <c r="PPW43" s="149"/>
      <c r="PPX43" s="59"/>
      <c r="PPY43" s="149"/>
      <c r="PPZ43" s="59"/>
      <c r="PQA43" s="149"/>
      <c r="PQB43" s="59"/>
      <c r="PQC43" s="149"/>
      <c r="PQD43" s="59"/>
      <c r="PQE43" s="149"/>
      <c r="PQF43" s="59"/>
      <c r="PQG43" s="149"/>
      <c r="PQH43" s="59"/>
      <c r="PQI43" s="149"/>
      <c r="PQJ43" s="59"/>
      <c r="PQK43" s="149"/>
      <c r="PQL43" s="59"/>
      <c r="PQM43" s="149"/>
      <c r="PQN43" s="59"/>
      <c r="PQO43" s="149"/>
      <c r="PQP43" s="59"/>
      <c r="PQQ43" s="149"/>
      <c r="PQR43" s="59"/>
      <c r="PQS43" s="149"/>
      <c r="PQT43" s="59"/>
      <c r="PQU43" s="149"/>
      <c r="PQV43" s="59"/>
      <c r="PQW43" s="149"/>
      <c r="PQX43" s="59"/>
      <c r="PQY43" s="149"/>
      <c r="PQZ43" s="59"/>
      <c r="PRA43" s="149"/>
      <c r="PRB43" s="59"/>
      <c r="PRC43" s="149"/>
      <c r="PRD43" s="59"/>
      <c r="PRE43" s="149"/>
      <c r="PRF43" s="59"/>
      <c r="PRG43" s="149"/>
      <c r="PRH43" s="59"/>
      <c r="PRI43" s="149"/>
      <c r="PRJ43" s="59"/>
      <c r="PRK43" s="149"/>
      <c r="PRL43" s="59"/>
      <c r="PRM43" s="149"/>
      <c r="PRN43" s="59"/>
      <c r="PRO43" s="149"/>
      <c r="PRP43" s="59"/>
      <c r="PRQ43" s="149"/>
      <c r="PRR43" s="59"/>
      <c r="PRS43" s="149"/>
      <c r="PRT43" s="59"/>
      <c r="PRU43" s="149"/>
      <c r="PRV43" s="59"/>
      <c r="PRW43" s="149"/>
      <c r="PRX43" s="59"/>
      <c r="PRY43" s="149"/>
      <c r="PRZ43" s="59"/>
      <c r="PSA43" s="149"/>
      <c r="PSB43" s="59"/>
      <c r="PSC43" s="149"/>
      <c r="PSD43" s="59"/>
      <c r="PSE43" s="149"/>
      <c r="PSF43" s="59"/>
      <c r="PSG43" s="149"/>
      <c r="PSH43" s="59"/>
      <c r="PSI43" s="149"/>
      <c r="PSJ43" s="59"/>
      <c r="PSK43" s="149"/>
      <c r="PSL43" s="59"/>
      <c r="PSM43" s="149"/>
      <c r="PSN43" s="59"/>
      <c r="PSO43" s="149"/>
      <c r="PSP43" s="59"/>
      <c r="PSQ43" s="149"/>
      <c r="PSR43" s="59"/>
      <c r="PSS43" s="149"/>
      <c r="PST43" s="59"/>
      <c r="PSU43" s="149"/>
      <c r="PSV43" s="59"/>
      <c r="PSW43" s="149"/>
      <c r="PSX43" s="59"/>
      <c r="PSY43" s="149"/>
      <c r="PSZ43" s="59"/>
      <c r="PTA43" s="149"/>
      <c r="PTB43" s="59"/>
      <c r="PTC43" s="149"/>
      <c r="PTD43" s="59"/>
      <c r="PTE43" s="149"/>
      <c r="PTF43" s="59"/>
      <c r="PTG43" s="149"/>
      <c r="PTH43" s="59"/>
      <c r="PTI43" s="149"/>
      <c r="PTJ43" s="59"/>
      <c r="PTK43" s="149"/>
      <c r="PTL43" s="59"/>
      <c r="PTM43" s="149"/>
      <c r="PTN43" s="59"/>
      <c r="PTO43" s="149"/>
      <c r="PTP43" s="59"/>
      <c r="PTQ43" s="149"/>
      <c r="PTR43" s="59"/>
      <c r="PTS43" s="149"/>
      <c r="PTT43" s="59"/>
      <c r="PTU43" s="149"/>
      <c r="PTV43" s="59"/>
      <c r="PTW43" s="149"/>
      <c r="PTX43" s="59"/>
      <c r="PTY43" s="149"/>
      <c r="PTZ43" s="59"/>
      <c r="PUA43" s="149"/>
      <c r="PUB43" s="59"/>
      <c r="PUC43" s="149"/>
      <c r="PUD43" s="59"/>
      <c r="PUE43" s="149"/>
      <c r="PUF43" s="59"/>
      <c r="PUG43" s="149"/>
      <c r="PUH43" s="59"/>
      <c r="PUI43" s="149"/>
      <c r="PUJ43" s="59"/>
      <c r="PUK43" s="149"/>
      <c r="PUL43" s="59"/>
      <c r="PUM43" s="149"/>
      <c r="PUN43" s="59"/>
      <c r="PUO43" s="149"/>
      <c r="PUP43" s="59"/>
      <c r="PUQ43" s="149"/>
      <c r="PUR43" s="59"/>
      <c r="PUS43" s="149"/>
      <c r="PUT43" s="59"/>
      <c r="PUU43" s="149"/>
      <c r="PUV43" s="59"/>
      <c r="PUW43" s="149"/>
      <c r="PUX43" s="59"/>
      <c r="PUY43" s="149"/>
      <c r="PUZ43" s="59"/>
      <c r="PVA43" s="149"/>
      <c r="PVB43" s="59"/>
      <c r="PVC43" s="149"/>
      <c r="PVD43" s="59"/>
      <c r="PVE43" s="149"/>
      <c r="PVF43" s="59"/>
      <c r="PVG43" s="149"/>
      <c r="PVH43" s="59"/>
      <c r="PVI43" s="149"/>
      <c r="PVJ43" s="59"/>
      <c r="PVK43" s="149"/>
      <c r="PVL43" s="59"/>
      <c r="PVM43" s="149"/>
      <c r="PVN43" s="59"/>
      <c r="PVO43" s="149"/>
      <c r="PVP43" s="59"/>
      <c r="PVQ43" s="149"/>
      <c r="PVR43" s="59"/>
      <c r="PVS43" s="149"/>
      <c r="PVT43" s="59"/>
      <c r="PVU43" s="149"/>
      <c r="PVV43" s="59"/>
      <c r="PVW43" s="149"/>
      <c r="PVX43" s="59"/>
      <c r="PVY43" s="149"/>
      <c r="PVZ43" s="59"/>
      <c r="PWA43" s="149"/>
      <c r="PWB43" s="59"/>
      <c r="PWC43" s="149"/>
      <c r="PWD43" s="59"/>
      <c r="PWE43" s="149"/>
      <c r="PWF43" s="59"/>
      <c r="PWG43" s="149"/>
      <c r="PWH43" s="59"/>
      <c r="PWI43" s="149"/>
      <c r="PWJ43" s="59"/>
      <c r="PWK43" s="149"/>
      <c r="PWL43" s="59"/>
      <c r="PWM43" s="149"/>
      <c r="PWN43" s="59"/>
      <c r="PWO43" s="149"/>
      <c r="PWP43" s="59"/>
      <c r="PWQ43" s="149"/>
      <c r="PWR43" s="59"/>
      <c r="PWS43" s="149"/>
      <c r="PWT43" s="59"/>
      <c r="PWU43" s="149"/>
      <c r="PWV43" s="59"/>
      <c r="PWW43" s="149"/>
      <c r="PWX43" s="59"/>
      <c r="PWY43" s="149"/>
      <c r="PWZ43" s="59"/>
      <c r="PXA43" s="149"/>
      <c r="PXB43" s="59"/>
      <c r="PXC43" s="149"/>
      <c r="PXD43" s="59"/>
      <c r="PXE43" s="149"/>
      <c r="PXF43" s="59"/>
      <c r="PXG43" s="149"/>
      <c r="PXH43" s="59"/>
      <c r="PXI43" s="149"/>
      <c r="PXJ43" s="59"/>
      <c r="PXK43" s="149"/>
      <c r="PXL43" s="59"/>
      <c r="PXM43" s="149"/>
      <c r="PXN43" s="59"/>
      <c r="PXO43" s="149"/>
      <c r="PXP43" s="59"/>
      <c r="PXQ43" s="149"/>
      <c r="PXR43" s="59"/>
      <c r="PXS43" s="149"/>
      <c r="PXT43" s="59"/>
      <c r="PXU43" s="149"/>
      <c r="PXV43" s="59"/>
      <c r="PXW43" s="149"/>
      <c r="PXX43" s="59"/>
      <c r="PXY43" s="149"/>
      <c r="PXZ43" s="59"/>
      <c r="PYA43" s="149"/>
      <c r="PYB43" s="59"/>
      <c r="PYC43" s="149"/>
      <c r="PYD43" s="59"/>
      <c r="PYE43" s="149"/>
      <c r="PYF43" s="59"/>
      <c r="PYG43" s="149"/>
      <c r="PYH43" s="59"/>
      <c r="PYI43" s="149"/>
      <c r="PYJ43" s="59"/>
      <c r="PYK43" s="149"/>
      <c r="PYL43" s="59"/>
      <c r="PYM43" s="149"/>
      <c r="PYN43" s="59"/>
      <c r="PYO43" s="149"/>
      <c r="PYP43" s="59"/>
      <c r="PYQ43" s="149"/>
      <c r="PYR43" s="59"/>
      <c r="PYS43" s="149"/>
      <c r="PYT43" s="59"/>
      <c r="PYU43" s="149"/>
      <c r="PYV43" s="59"/>
      <c r="PYW43" s="149"/>
      <c r="PYX43" s="59"/>
      <c r="PYY43" s="149"/>
      <c r="PYZ43" s="59"/>
      <c r="PZA43" s="149"/>
      <c r="PZB43" s="59"/>
      <c r="PZC43" s="149"/>
      <c r="PZD43" s="59"/>
      <c r="PZE43" s="149"/>
      <c r="PZF43" s="59"/>
      <c r="PZG43" s="149"/>
      <c r="PZH43" s="59"/>
      <c r="PZI43" s="149"/>
      <c r="PZJ43" s="59"/>
      <c r="PZK43" s="149"/>
      <c r="PZL43" s="59"/>
      <c r="PZM43" s="149"/>
      <c r="PZN43" s="59"/>
      <c r="PZO43" s="149"/>
      <c r="PZP43" s="59"/>
      <c r="PZQ43" s="149"/>
      <c r="PZR43" s="59"/>
      <c r="PZS43" s="149"/>
      <c r="PZT43" s="59"/>
      <c r="PZU43" s="149"/>
      <c r="PZV43" s="59"/>
      <c r="PZW43" s="149"/>
      <c r="PZX43" s="59"/>
      <c r="PZY43" s="149"/>
      <c r="PZZ43" s="59"/>
      <c r="QAA43" s="149"/>
      <c r="QAB43" s="59"/>
      <c r="QAC43" s="149"/>
      <c r="QAD43" s="59"/>
      <c r="QAE43" s="149"/>
      <c r="QAF43" s="59"/>
      <c r="QAG43" s="149"/>
      <c r="QAH43" s="59"/>
      <c r="QAI43" s="149"/>
      <c r="QAJ43" s="59"/>
      <c r="QAK43" s="149"/>
      <c r="QAL43" s="59"/>
      <c r="QAM43" s="149"/>
      <c r="QAN43" s="59"/>
      <c r="QAO43" s="149"/>
      <c r="QAP43" s="59"/>
      <c r="QAQ43" s="149"/>
      <c r="QAR43" s="59"/>
      <c r="QAS43" s="149"/>
      <c r="QAT43" s="59"/>
      <c r="QAU43" s="149"/>
      <c r="QAV43" s="59"/>
      <c r="QAW43" s="149"/>
      <c r="QAX43" s="59"/>
      <c r="QAY43" s="149"/>
      <c r="QAZ43" s="59"/>
      <c r="QBA43" s="149"/>
      <c r="QBB43" s="59"/>
      <c r="QBC43" s="149"/>
      <c r="QBD43" s="59"/>
      <c r="QBE43" s="149"/>
      <c r="QBF43" s="59"/>
      <c r="QBG43" s="149"/>
      <c r="QBH43" s="59"/>
      <c r="QBI43" s="149"/>
      <c r="QBJ43" s="59"/>
      <c r="QBK43" s="149"/>
      <c r="QBL43" s="59"/>
      <c r="QBM43" s="149"/>
      <c r="QBN43" s="59"/>
      <c r="QBO43" s="149"/>
      <c r="QBP43" s="59"/>
      <c r="QBQ43" s="149"/>
      <c r="QBR43" s="59"/>
      <c r="QBS43" s="149"/>
      <c r="QBT43" s="59"/>
      <c r="QBU43" s="149"/>
      <c r="QBV43" s="59"/>
      <c r="QBW43" s="149"/>
      <c r="QBX43" s="59"/>
      <c r="QBY43" s="149"/>
      <c r="QBZ43" s="59"/>
      <c r="QCA43" s="149"/>
      <c r="QCB43" s="59"/>
      <c r="QCC43" s="149"/>
      <c r="QCD43" s="59"/>
      <c r="QCE43" s="149"/>
      <c r="QCF43" s="59"/>
      <c r="QCG43" s="149"/>
      <c r="QCH43" s="59"/>
      <c r="QCI43" s="149"/>
      <c r="QCJ43" s="59"/>
      <c r="QCK43" s="149"/>
      <c r="QCL43" s="59"/>
      <c r="QCM43" s="149"/>
      <c r="QCN43" s="59"/>
      <c r="QCO43" s="149"/>
      <c r="QCP43" s="59"/>
      <c r="QCQ43" s="149"/>
      <c r="QCR43" s="59"/>
      <c r="QCS43" s="149"/>
      <c r="QCT43" s="59"/>
      <c r="QCU43" s="149"/>
      <c r="QCV43" s="59"/>
      <c r="QCW43" s="149"/>
      <c r="QCX43" s="59"/>
      <c r="QCY43" s="149"/>
      <c r="QCZ43" s="59"/>
      <c r="QDA43" s="149"/>
      <c r="QDB43" s="59"/>
      <c r="QDC43" s="149"/>
      <c r="QDD43" s="59"/>
      <c r="QDE43" s="149"/>
      <c r="QDF43" s="59"/>
      <c r="QDG43" s="149"/>
      <c r="QDH43" s="59"/>
      <c r="QDI43" s="149"/>
      <c r="QDJ43" s="59"/>
      <c r="QDK43" s="149"/>
      <c r="QDL43" s="59"/>
      <c r="QDM43" s="149"/>
      <c r="QDN43" s="59"/>
      <c r="QDO43" s="149"/>
      <c r="QDP43" s="59"/>
      <c r="QDQ43" s="149"/>
      <c r="QDR43" s="59"/>
      <c r="QDS43" s="149"/>
      <c r="QDT43" s="59"/>
      <c r="QDU43" s="149"/>
      <c r="QDV43" s="59"/>
      <c r="QDW43" s="149"/>
      <c r="QDX43" s="59"/>
      <c r="QDY43" s="149"/>
      <c r="QDZ43" s="59"/>
      <c r="QEA43" s="149"/>
      <c r="QEB43" s="59"/>
      <c r="QEC43" s="149"/>
      <c r="QED43" s="59"/>
      <c r="QEE43" s="149"/>
      <c r="QEF43" s="59"/>
      <c r="QEG43" s="149"/>
      <c r="QEH43" s="59"/>
      <c r="QEI43" s="149"/>
      <c r="QEJ43" s="59"/>
      <c r="QEK43" s="149"/>
      <c r="QEL43" s="59"/>
      <c r="QEM43" s="149"/>
      <c r="QEN43" s="59"/>
      <c r="QEO43" s="149"/>
      <c r="QEP43" s="59"/>
      <c r="QEQ43" s="149"/>
      <c r="QER43" s="59"/>
      <c r="QES43" s="149"/>
      <c r="QET43" s="59"/>
      <c r="QEU43" s="149"/>
      <c r="QEV43" s="59"/>
      <c r="QEW43" s="149"/>
      <c r="QEX43" s="59"/>
      <c r="QEY43" s="149"/>
      <c r="QEZ43" s="59"/>
      <c r="QFA43" s="149"/>
      <c r="QFB43" s="59"/>
      <c r="QFC43" s="149"/>
      <c r="QFD43" s="59"/>
      <c r="QFE43" s="149"/>
      <c r="QFF43" s="59"/>
      <c r="QFG43" s="149"/>
      <c r="QFH43" s="59"/>
      <c r="QFI43" s="149"/>
      <c r="QFJ43" s="59"/>
      <c r="QFK43" s="149"/>
      <c r="QFL43" s="59"/>
      <c r="QFM43" s="149"/>
      <c r="QFN43" s="59"/>
      <c r="QFO43" s="149"/>
      <c r="QFP43" s="59"/>
      <c r="QFQ43" s="149"/>
      <c r="QFR43" s="59"/>
      <c r="QFS43" s="149"/>
      <c r="QFT43" s="59"/>
      <c r="QFU43" s="149"/>
      <c r="QFV43" s="59"/>
      <c r="QFW43" s="149"/>
      <c r="QFX43" s="59"/>
      <c r="QFY43" s="149"/>
      <c r="QFZ43" s="59"/>
      <c r="QGA43" s="149"/>
      <c r="QGB43" s="59"/>
      <c r="QGC43" s="149"/>
      <c r="QGD43" s="59"/>
      <c r="QGE43" s="149"/>
      <c r="QGF43" s="59"/>
      <c r="QGG43" s="149"/>
      <c r="QGH43" s="59"/>
      <c r="QGI43" s="149"/>
      <c r="QGJ43" s="59"/>
      <c r="QGK43" s="149"/>
      <c r="QGL43" s="59"/>
      <c r="QGM43" s="149"/>
      <c r="QGN43" s="59"/>
      <c r="QGO43" s="149"/>
      <c r="QGP43" s="59"/>
      <c r="QGQ43" s="149"/>
      <c r="QGR43" s="59"/>
      <c r="QGS43" s="149"/>
      <c r="QGT43" s="59"/>
      <c r="QGU43" s="149"/>
      <c r="QGV43" s="59"/>
      <c r="QGW43" s="149"/>
      <c r="QGX43" s="59"/>
      <c r="QGY43" s="149"/>
      <c r="QGZ43" s="59"/>
      <c r="QHA43" s="149"/>
      <c r="QHB43" s="59"/>
      <c r="QHC43" s="149"/>
      <c r="QHD43" s="59"/>
      <c r="QHE43" s="149"/>
      <c r="QHF43" s="59"/>
      <c r="QHG43" s="149"/>
      <c r="QHH43" s="59"/>
      <c r="QHI43" s="149"/>
      <c r="QHJ43" s="59"/>
      <c r="QHK43" s="149"/>
      <c r="QHL43" s="59"/>
      <c r="QHM43" s="149"/>
      <c r="QHN43" s="59"/>
      <c r="QHO43" s="149"/>
      <c r="QHP43" s="59"/>
      <c r="QHQ43" s="149"/>
      <c r="QHR43" s="59"/>
      <c r="QHS43" s="149"/>
      <c r="QHT43" s="59"/>
      <c r="QHU43" s="149"/>
      <c r="QHV43" s="59"/>
      <c r="QHW43" s="149"/>
      <c r="QHX43" s="59"/>
      <c r="QHY43" s="149"/>
      <c r="QHZ43" s="59"/>
      <c r="QIA43" s="149"/>
      <c r="QIB43" s="59"/>
      <c r="QIC43" s="149"/>
      <c r="QID43" s="59"/>
      <c r="QIE43" s="149"/>
      <c r="QIF43" s="59"/>
      <c r="QIG43" s="149"/>
      <c r="QIH43" s="59"/>
      <c r="QII43" s="149"/>
      <c r="QIJ43" s="59"/>
      <c r="QIK43" s="149"/>
      <c r="QIL43" s="59"/>
      <c r="QIM43" s="149"/>
      <c r="QIN43" s="59"/>
      <c r="QIO43" s="149"/>
      <c r="QIP43" s="59"/>
      <c r="QIQ43" s="149"/>
      <c r="QIR43" s="59"/>
      <c r="QIS43" s="149"/>
      <c r="QIT43" s="59"/>
      <c r="QIU43" s="149"/>
      <c r="QIV43" s="59"/>
      <c r="QIW43" s="149"/>
      <c r="QIX43" s="59"/>
      <c r="QIY43" s="149"/>
      <c r="QIZ43" s="59"/>
      <c r="QJA43" s="149"/>
      <c r="QJB43" s="59"/>
      <c r="QJC43" s="149"/>
      <c r="QJD43" s="59"/>
      <c r="QJE43" s="149"/>
      <c r="QJF43" s="59"/>
      <c r="QJG43" s="149"/>
      <c r="QJH43" s="59"/>
      <c r="QJI43" s="149"/>
      <c r="QJJ43" s="59"/>
      <c r="QJK43" s="149"/>
      <c r="QJL43" s="59"/>
      <c r="QJM43" s="149"/>
      <c r="QJN43" s="59"/>
      <c r="QJO43" s="149"/>
      <c r="QJP43" s="59"/>
      <c r="QJQ43" s="149"/>
      <c r="QJR43" s="59"/>
      <c r="QJS43" s="149"/>
      <c r="QJT43" s="59"/>
      <c r="QJU43" s="149"/>
      <c r="QJV43" s="59"/>
      <c r="QJW43" s="149"/>
      <c r="QJX43" s="59"/>
      <c r="QJY43" s="149"/>
      <c r="QJZ43" s="59"/>
      <c r="QKA43" s="149"/>
      <c r="QKB43" s="59"/>
      <c r="QKC43" s="149"/>
      <c r="QKD43" s="59"/>
      <c r="QKE43" s="149"/>
      <c r="QKF43" s="59"/>
      <c r="QKG43" s="149"/>
      <c r="QKH43" s="59"/>
      <c r="QKI43" s="149"/>
      <c r="QKJ43" s="59"/>
      <c r="QKK43" s="149"/>
      <c r="QKL43" s="59"/>
      <c r="QKM43" s="149"/>
      <c r="QKN43" s="59"/>
      <c r="QKO43" s="149"/>
      <c r="QKP43" s="59"/>
      <c r="QKQ43" s="149"/>
      <c r="QKR43" s="59"/>
      <c r="QKS43" s="149"/>
      <c r="QKT43" s="59"/>
      <c r="QKU43" s="149"/>
      <c r="QKV43" s="59"/>
      <c r="QKW43" s="149"/>
      <c r="QKX43" s="59"/>
      <c r="QKY43" s="149"/>
      <c r="QKZ43" s="59"/>
      <c r="QLA43" s="149"/>
      <c r="QLB43" s="59"/>
      <c r="QLC43" s="149"/>
      <c r="QLD43" s="59"/>
      <c r="QLE43" s="149"/>
      <c r="QLF43" s="59"/>
      <c r="QLG43" s="149"/>
      <c r="QLH43" s="59"/>
      <c r="QLI43" s="149"/>
      <c r="QLJ43" s="59"/>
      <c r="QLK43" s="149"/>
      <c r="QLL43" s="59"/>
      <c r="QLM43" s="149"/>
      <c r="QLN43" s="59"/>
      <c r="QLO43" s="149"/>
      <c r="QLP43" s="59"/>
      <c r="QLQ43" s="149"/>
      <c r="QLR43" s="59"/>
      <c r="QLS43" s="149"/>
      <c r="QLT43" s="59"/>
      <c r="QLU43" s="149"/>
      <c r="QLV43" s="59"/>
      <c r="QLW43" s="149"/>
      <c r="QLX43" s="59"/>
      <c r="QLY43" s="149"/>
      <c r="QLZ43" s="59"/>
      <c r="QMA43" s="149"/>
      <c r="QMB43" s="59"/>
      <c r="QMC43" s="149"/>
      <c r="QMD43" s="59"/>
      <c r="QME43" s="149"/>
      <c r="QMF43" s="59"/>
      <c r="QMG43" s="149"/>
      <c r="QMH43" s="59"/>
      <c r="QMI43" s="149"/>
      <c r="QMJ43" s="59"/>
      <c r="QMK43" s="149"/>
      <c r="QML43" s="59"/>
      <c r="QMM43" s="149"/>
      <c r="QMN43" s="59"/>
      <c r="QMO43" s="149"/>
      <c r="QMP43" s="59"/>
      <c r="QMQ43" s="149"/>
      <c r="QMR43" s="59"/>
      <c r="QMS43" s="149"/>
      <c r="QMT43" s="59"/>
      <c r="QMU43" s="149"/>
      <c r="QMV43" s="59"/>
      <c r="QMW43" s="149"/>
      <c r="QMX43" s="59"/>
      <c r="QMY43" s="149"/>
      <c r="QMZ43" s="59"/>
      <c r="QNA43" s="149"/>
      <c r="QNB43" s="59"/>
      <c r="QNC43" s="149"/>
      <c r="QND43" s="59"/>
      <c r="QNE43" s="149"/>
      <c r="QNF43" s="59"/>
      <c r="QNG43" s="149"/>
      <c r="QNH43" s="59"/>
      <c r="QNI43" s="149"/>
      <c r="QNJ43" s="59"/>
      <c r="QNK43" s="149"/>
      <c r="QNL43" s="59"/>
      <c r="QNM43" s="149"/>
      <c r="QNN43" s="59"/>
      <c r="QNO43" s="149"/>
      <c r="QNP43" s="59"/>
      <c r="QNQ43" s="149"/>
      <c r="QNR43" s="59"/>
      <c r="QNS43" s="149"/>
      <c r="QNT43" s="59"/>
      <c r="QNU43" s="149"/>
      <c r="QNV43" s="59"/>
      <c r="QNW43" s="149"/>
      <c r="QNX43" s="59"/>
      <c r="QNY43" s="149"/>
      <c r="QNZ43" s="59"/>
      <c r="QOA43" s="149"/>
      <c r="QOB43" s="59"/>
      <c r="QOC43" s="149"/>
      <c r="QOD43" s="59"/>
      <c r="QOE43" s="149"/>
      <c r="QOF43" s="59"/>
      <c r="QOG43" s="149"/>
      <c r="QOH43" s="59"/>
      <c r="QOI43" s="149"/>
      <c r="QOJ43" s="59"/>
      <c r="QOK43" s="149"/>
      <c r="QOL43" s="59"/>
      <c r="QOM43" s="149"/>
      <c r="QON43" s="59"/>
      <c r="QOO43" s="149"/>
      <c r="QOP43" s="59"/>
      <c r="QOQ43" s="149"/>
      <c r="QOR43" s="59"/>
      <c r="QOS43" s="149"/>
      <c r="QOT43" s="59"/>
      <c r="QOU43" s="149"/>
      <c r="QOV43" s="59"/>
      <c r="QOW43" s="149"/>
      <c r="QOX43" s="59"/>
      <c r="QOY43" s="149"/>
      <c r="QOZ43" s="59"/>
      <c r="QPA43" s="149"/>
      <c r="QPB43" s="59"/>
      <c r="QPC43" s="149"/>
      <c r="QPD43" s="59"/>
      <c r="QPE43" s="149"/>
      <c r="QPF43" s="59"/>
      <c r="QPG43" s="149"/>
      <c r="QPH43" s="59"/>
      <c r="QPI43" s="149"/>
      <c r="QPJ43" s="59"/>
      <c r="QPK43" s="149"/>
      <c r="QPL43" s="59"/>
      <c r="QPM43" s="149"/>
      <c r="QPN43" s="59"/>
      <c r="QPO43" s="149"/>
      <c r="QPP43" s="59"/>
      <c r="QPQ43" s="149"/>
      <c r="QPR43" s="59"/>
      <c r="QPS43" s="149"/>
      <c r="QPT43" s="59"/>
      <c r="QPU43" s="149"/>
      <c r="QPV43" s="59"/>
      <c r="QPW43" s="149"/>
      <c r="QPX43" s="59"/>
      <c r="QPY43" s="149"/>
      <c r="QPZ43" s="59"/>
      <c r="QQA43" s="149"/>
      <c r="QQB43" s="59"/>
      <c r="QQC43" s="149"/>
      <c r="QQD43" s="59"/>
      <c r="QQE43" s="149"/>
      <c r="QQF43" s="59"/>
      <c r="QQG43" s="149"/>
      <c r="QQH43" s="59"/>
      <c r="QQI43" s="149"/>
      <c r="QQJ43" s="59"/>
      <c r="QQK43" s="149"/>
      <c r="QQL43" s="59"/>
      <c r="QQM43" s="149"/>
      <c r="QQN43" s="59"/>
      <c r="QQO43" s="149"/>
      <c r="QQP43" s="59"/>
      <c r="QQQ43" s="149"/>
      <c r="QQR43" s="59"/>
      <c r="QQS43" s="149"/>
      <c r="QQT43" s="59"/>
      <c r="QQU43" s="149"/>
      <c r="QQV43" s="59"/>
      <c r="QQW43" s="149"/>
      <c r="QQX43" s="59"/>
      <c r="QQY43" s="149"/>
      <c r="QQZ43" s="59"/>
      <c r="QRA43" s="149"/>
      <c r="QRB43" s="59"/>
      <c r="QRC43" s="149"/>
      <c r="QRD43" s="59"/>
      <c r="QRE43" s="149"/>
      <c r="QRF43" s="59"/>
      <c r="QRG43" s="149"/>
      <c r="QRH43" s="59"/>
      <c r="QRI43" s="149"/>
      <c r="QRJ43" s="59"/>
      <c r="QRK43" s="149"/>
      <c r="QRL43" s="59"/>
      <c r="QRM43" s="149"/>
      <c r="QRN43" s="59"/>
      <c r="QRO43" s="149"/>
      <c r="QRP43" s="59"/>
      <c r="QRQ43" s="149"/>
      <c r="QRR43" s="59"/>
      <c r="QRS43" s="149"/>
      <c r="QRT43" s="59"/>
      <c r="QRU43" s="149"/>
      <c r="QRV43" s="59"/>
      <c r="QRW43" s="149"/>
      <c r="QRX43" s="59"/>
      <c r="QRY43" s="149"/>
      <c r="QRZ43" s="59"/>
      <c r="QSA43" s="149"/>
      <c r="QSB43" s="59"/>
      <c r="QSC43" s="149"/>
      <c r="QSD43" s="59"/>
      <c r="QSE43" s="149"/>
      <c r="QSF43" s="59"/>
      <c r="QSG43" s="149"/>
      <c r="QSH43" s="59"/>
      <c r="QSI43" s="149"/>
      <c r="QSJ43" s="59"/>
      <c r="QSK43" s="149"/>
      <c r="QSL43" s="59"/>
      <c r="QSM43" s="149"/>
      <c r="QSN43" s="59"/>
      <c r="QSO43" s="149"/>
      <c r="QSP43" s="59"/>
      <c r="QSQ43" s="149"/>
      <c r="QSR43" s="59"/>
      <c r="QSS43" s="149"/>
      <c r="QST43" s="59"/>
      <c r="QSU43" s="149"/>
      <c r="QSV43" s="59"/>
      <c r="QSW43" s="149"/>
      <c r="QSX43" s="59"/>
      <c r="QSY43" s="149"/>
      <c r="QSZ43" s="59"/>
      <c r="QTA43" s="149"/>
      <c r="QTB43" s="59"/>
      <c r="QTC43" s="149"/>
      <c r="QTD43" s="59"/>
      <c r="QTE43" s="149"/>
      <c r="QTF43" s="59"/>
      <c r="QTG43" s="149"/>
      <c r="QTH43" s="59"/>
      <c r="QTI43" s="149"/>
      <c r="QTJ43" s="59"/>
      <c r="QTK43" s="149"/>
      <c r="QTL43" s="59"/>
      <c r="QTM43" s="149"/>
      <c r="QTN43" s="59"/>
      <c r="QTO43" s="149"/>
      <c r="QTP43" s="59"/>
      <c r="QTQ43" s="149"/>
      <c r="QTR43" s="59"/>
      <c r="QTS43" s="149"/>
      <c r="QTT43" s="59"/>
      <c r="QTU43" s="149"/>
      <c r="QTV43" s="59"/>
      <c r="QTW43" s="149"/>
      <c r="QTX43" s="59"/>
      <c r="QTY43" s="149"/>
      <c r="QTZ43" s="59"/>
      <c r="QUA43" s="149"/>
      <c r="QUB43" s="59"/>
      <c r="QUC43" s="149"/>
      <c r="QUD43" s="59"/>
      <c r="QUE43" s="149"/>
      <c r="QUF43" s="59"/>
      <c r="QUG43" s="149"/>
      <c r="QUH43" s="59"/>
      <c r="QUI43" s="149"/>
      <c r="QUJ43" s="59"/>
      <c r="QUK43" s="149"/>
      <c r="QUL43" s="59"/>
      <c r="QUM43" s="149"/>
      <c r="QUN43" s="59"/>
      <c r="QUO43" s="149"/>
      <c r="QUP43" s="59"/>
      <c r="QUQ43" s="149"/>
      <c r="QUR43" s="59"/>
      <c r="QUS43" s="149"/>
      <c r="QUT43" s="59"/>
      <c r="QUU43" s="149"/>
      <c r="QUV43" s="59"/>
      <c r="QUW43" s="149"/>
      <c r="QUX43" s="59"/>
      <c r="QUY43" s="149"/>
      <c r="QUZ43" s="59"/>
      <c r="QVA43" s="149"/>
      <c r="QVB43" s="59"/>
      <c r="QVC43" s="149"/>
      <c r="QVD43" s="59"/>
      <c r="QVE43" s="149"/>
      <c r="QVF43" s="59"/>
      <c r="QVG43" s="149"/>
      <c r="QVH43" s="59"/>
      <c r="QVI43" s="149"/>
      <c r="QVJ43" s="59"/>
      <c r="QVK43" s="149"/>
      <c r="QVL43" s="59"/>
      <c r="QVM43" s="149"/>
      <c r="QVN43" s="59"/>
      <c r="QVO43" s="149"/>
      <c r="QVP43" s="59"/>
      <c r="QVQ43" s="149"/>
      <c r="QVR43" s="59"/>
      <c r="QVS43" s="149"/>
      <c r="QVT43" s="59"/>
      <c r="QVU43" s="149"/>
      <c r="QVV43" s="59"/>
      <c r="QVW43" s="149"/>
      <c r="QVX43" s="59"/>
      <c r="QVY43" s="149"/>
      <c r="QVZ43" s="59"/>
      <c r="QWA43" s="149"/>
      <c r="QWB43" s="59"/>
      <c r="QWC43" s="149"/>
      <c r="QWD43" s="59"/>
      <c r="QWE43" s="149"/>
      <c r="QWF43" s="59"/>
      <c r="QWG43" s="149"/>
      <c r="QWH43" s="59"/>
      <c r="QWI43" s="149"/>
      <c r="QWJ43" s="59"/>
      <c r="QWK43" s="149"/>
      <c r="QWL43" s="59"/>
      <c r="QWM43" s="149"/>
      <c r="QWN43" s="59"/>
      <c r="QWO43" s="149"/>
      <c r="QWP43" s="59"/>
      <c r="QWQ43" s="149"/>
      <c r="QWR43" s="59"/>
      <c r="QWS43" s="149"/>
      <c r="QWT43" s="59"/>
      <c r="QWU43" s="149"/>
      <c r="QWV43" s="59"/>
      <c r="QWW43" s="149"/>
      <c r="QWX43" s="59"/>
      <c r="QWY43" s="149"/>
      <c r="QWZ43" s="59"/>
      <c r="QXA43" s="149"/>
      <c r="QXB43" s="59"/>
      <c r="QXC43" s="149"/>
      <c r="QXD43" s="59"/>
      <c r="QXE43" s="149"/>
      <c r="QXF43" s="59"/>
      <c r="QXG43" s="149"/>
      <c r="QXH43" s="59"/>
      <c r="QXI43" s="149"/>
      <c r="QXJ43" s="59"/>
      <c r="QXK43" s="149"/>
      <c r="QXL43" s="59"/>
      <c r="QXM43" s="149"/>
      <c r="QXN43" s="59"/>
      <c r="QXO43" s="149"/>
      <c r="QXP43" s="59"/>
      <c r="QXQ43" s="149"/>
      <c r="QXR43" s="59"/>
      <c r="QXS43" s="149"/>
      <c r="QXT43" s="59"/>
      <c r="QXU43" s="149"/>
      <c r="QXV43" s="59"/>
      <c r="QXW43" s="149"/>
      <c r="QXX43" s="59"/>
      <c r="QXY43" s="149"/>
      <c r="QXZ43" s="59"/>
      <c r="QYA43" s="149"/>
      <c r="QYB43" s="59"/>
      <c r="QYC43" s="149"/>
      <c r="QYD43" s="59"/>
      <c r="QYE43" s="149"/>
      <c r="QYF43" s="59"/>
      <c r="QYG43" s="149"/>
      <c r="QYH43" s="59"/>
      <c r="QYI43" s="149"/>
      <c r="QYJ43" s="59"/>
      <c r="QYK43" s="149"/>
      <c r="QYL43" s="59"/>
      <c r="QYM43" s="149"/>
      <c r="QYN43" s="59"/>
      <c r="QYO43" s="149"/>
      <c r="QYP43" s="59"/>
      <c r="QYQ43" s="149"/>
      <c r="QYR43" s="59"/>
      <c r="QYS43" s="149"/>
      <c r="QYT43" s="59"/>
      <c r="QYU43" s="149"/>
      <c r="QYV43" s="59"/>
      <c r="QYW43" s="149"/>
      <c r="QYX43" s="59"/>
      <c r="QYY43" s="149"/>
      <c r="QYZ43" s="59"/>
      <c r="QZA43" s="149"/>
      <c r="QZB43" s="59"/>
      <c r="QZC43" s="149"/>
      <c r="QZD43" s="59"/>
      <c r="QZE43" s="149"/>
      <c r="QZF43" s="59"/>
      <c r="QZG43" s="149"/>
      <c r="QZH43" s="59"/>
      <c r="QZI43" s="149"/>
      <c r="QZJ43" s="59"/>
      <c r="QZK43" s="149"/>
      <c r="QZL43" s="59"/>
      <c r="QZM43" s="149"/>
      <c r="QZN43" s="59"/>
      <c r="QZO43" s="149"/>
      <c r="QZP43" s="59"/>
      <c r="QZQ43" s="149"/>
      <c r="QZR43" s="59"/>
      <c r="QZS43" s="149"/>
      <c r="QZT43" s="59"/>
      <c r="QZU43" s="149"/>
      <c r="QZV43" s="59"/>
      <c r="QZW43" s="149"/>
      <c r="QZX43" s="59"/>
      <c r="QZY43" s="149"/>
      <c r="QZZ43" s="59"/>
      <c r="RAA43" s="149"/>
      <c r="RAB43" s="59"/>
      <c r="RAC43" s="149"/>
      <c r="RAD43" s="59"/>
      <c r="RAE43" s="149"/>
      <c r="RAF43" s="59"/>
      <c r="RAG43" s="149"/>
      <c r="RAH43" s="59"/>
      <c r="RAI43" s="149"/>
      <c r="RAJ43" s="59"/>
      <c r="RAK43" s="149"/>
      <c r="RAL43" s="59"/>
      <c r="RAM43" s="149"/>
      <c r="RAN43" s="59"/>
      <c r="RAO43" s="149"/>
      <c r="RAP43" s="59"/>
      <c r="RAQ43" s="149"/>
      <c r="RAR43" s="59"/>
      <c r="RAS43" s="149"/>
      <c r="RAT43" s="59"/>
      <c r="RAU43" s="149"/>
      <c r="RAV43" s="59"/>
      <c r="RAW43" s="149"/>
      <c r="RAX43" s="59"/>
      <c r="RAY43" s="149"/>
      <c r="RAZ43" s="59"/>
      <c r="RBA43" s="149"/>
      <c r="RBB43" s="59"/>
      <c r="RBC43" s="149"/>
      <c r="RBD43" s="59"/>
      <c r="RBE43" s="149"/>
      <c r="RBF43" s="59"/>
      <c r="RBG43" s="149"/>
      <c r="RBH43" s="59"/>
      <c r="RBI43" s="149"/>
      <c r="RBJ43" s="59"/>
      <c r="RBK43" s="149"/>
      <c r="RBL43" s="59"/>
      <c r="RBM43" s="149"/>
      <c r="RBN43" s="59"/>
      <c r="RBO43" s="149"/>
      <c r="RBP43" s="59"/>
      <c r="RBQ43" s="149"/>
      <c r="RBR43" s="59"/>
      <c r="RBS43" s="149"/>
      <c r="RBT43" s="59"/>
      <c r="RBU43" s="149"/>
      <c r="RBV43" s="59"/>
      <c r="RBW43" s="149"/>
      <c r="RBX43" s="59"/>
      <c r="RBY43" s="149"/>
      <c r="RBZ43" s="59"/>
      <c r="RCA43" s="149"/>
      <c r="RCB43" s="59"/>
      <c r="RCC43" s="149"/>
      <c r="RCD43" s="59"/>
      <c r="RCE43" s="149"/>
      <c r="RCF43" s="59"/>
      <c r="RCG43" s="149"/>
      <c r="RCH43" s="59"/>
      <c r="RCI43" s="149"/>
      <c r="RCJ43" s="59"/>
      <c r="RCK43" s="149"/>
      <c r="RCL43" s="59"/>
      <c r="RCM43" s="149"/>
      <c r="RCN43" s="59"/>
      <c r="RCO43" s="149"/>
      <c r="RCP43" s="59"/>
      <c r="RCQ43" s="149"/>
      <c r="RCR43" s="59"/>
      <c r="RCS43" s="149"/>
      <c r="RCT43" s="59"/>
      <c r="RCU43" s="149"/>
      <c r="RCV43" s="59"/>
      <c r="RCW43" s="149"/>
      <c r="RCX43" s="59"/>
      <c r="RCY43" s="149"/>
      <c r="RCZ43" s="59"/>
      <c r="RDA43" s="149"/>
      <c r="RDB43" s="59"/>
      <c r="RDC43" s="149"/>
      <c r="RDD43" s="59"/>
      <c r="RDE43" s="149"/>
      <c r="RDF43" s="59"/>
      <c r="RDG43" s="149"/>
      <c r="RDH43" s="59"/>
      <c r="RDI43" s="149"/>
      <c r="RDJ43" s="59"/>
      <c r="RDK43" s="149"/>
      <c r="RDL43" s="59"/>
      <c r="RDM43" s="149"/>
      <c r="RDN43" s="59"/>
      <c r="RDO43" s="149"/>
      <c r="RDP43" s="59"/>
      <c r="RDQ43" s="149"/>
      <c r="RDR43" s="59"/>
      <c r="RDS43" s="149"/>
      <c r="RDT43" s="59"/>
      <c r="RDU43" s="149"/>
      <c r="RDV43" s="59"/>
      <c r="RDW43" s="149"/>
      <c r="RDX43" s="59"/>
      <c r="RDY43" s="149"/>
      <c r="RDZ43" s="59"/>
      <c r="REA43" s="149"/>
      <c r="REB43" s="59"/>
      <c r="REC43" s="149"/>
      <c r="RED43" s="59"/>
      <c r="REE43" s="149"/>
      <c r="REF43" s="59"/>
      <c r="REG43" s="149"/>
      <c r="REH43" s="59"/>
      <c r="REI43" s="149"/>
      <c r="REJ43" s="59"/>
      <c r="REK43" s="149"/>
      <c r="REL43" s="59"/>
      <c r="REM43" s="149"/>
      <c r="REN43" s="59"/>
      <c r="REO43" s="149"/>
      <c r="REP43" s="59"/>
      <c r="REQ43" s="149"/>
      <c r="RER43" s="59"/>
      <c r="RES43" s="149"/>
      <c r="RET43" s="59"/>
      <c r="REU43" s="149"/>
      <c r="REV43" s="59"/>
      <c r="REW43" s="149"/>
      <c r="REX43" s="59"/>
      <c r="REY43" s="149"/>
      <c r="REZ43" s="59"/>
      <c r="RFA43" s="149"/>
      <c r="RFB43" s="59"/>
      <c r="RFC43" s="149"/>
      <c r="RFD43" s="59"/>
      <c r="RFE43" s="149"/>
      <c r="RFF43" s="59"/>
      <c r="RFG43" s="149"/>
      <c r="RFH43" s="59"/>
      <c r="RFI43" s="149"/>
      <c r="RFJ43" s="59"/>
      <c r="RFK43" s="149"/>
      <c r="RFL43" s="59"/>
      <c r="RFM43" s="149"/>
      <c r="RFN43" s="59"/>
      <c r="RFO43" s="149"/>
      <c r="RFP43" s="59"/>
      <c r="RFQ43" s="149"/>
      <c r="RFR43" s="59"/>
      <c r="RFS43" s="149"/>
      <c r="RFT43" s="59"/>
      <c r="RFU43" s="149"/>
      <c r="RFV43" s="59"/>
      <c r="RFW43" s="149"/>
      <c r="RFX43" s="59"/>
      <c r="RFY43" s="149"/>
      <c r="RFZ43" s="59"/>
      <c r="RGA43" s="149"/>
      <c r="RGB43" s="59"/>
      <c r="RGC43" s="149"/>
      <c r="RGD43" s="59"/>
      <c r="RGE43" s="149"/>
      <c r="RGF43" s="59"/>
      <c r="RGG43" s="149"/>
      <c r="RGH43" s="59"/>
      <c r="RGI43" s="149"/>
      <c r="RGJ43" s="59"/>
      <c r="RGK43" s="149"/>
      <c r="RGL43" s="59"/>
      <c r="RGM43" s="149"/>
      <c r="RGN43" s="59"/>
      <c r="RGO43" s="149"/>
      <c r="RGP43" s="59"/>
      <c r="RGQ43" s="149"/>
      <c r="RGR43" s="59"/>
      <c r="RGS43" s="149"/>
      <c r="RGT43" s="59"/>
      <c r="RGU43" s="149"/>
      <c r="RGV43" s="59"/>
      <c r="RGW43" s="149"/>
      <c r="RGX43" s="59"/>
      <c r="RGY43" s="149"/>
      <c r="RGZ43" s="59"/>
      <c r="RHA43" s="149"/>
      <c r="RHB43" s="59"/>
      <c r="RHC43" s="149"/>
      <c r="RHD43" s="59"/>
      <c r="RHE43" s="149"/>
      <c r="RHF43" s="59"/>
      <c r="RHG43" s="149"/>
      <c r="RHH43" s="59"/>
      <c r="RHI43" s="149"/>
      <c r="RHJ43" s="59"/>
      <c r="RHK43" s="149"/>
      <c r="RHL43" s="59"/>
      <c r="RHM43" s="149"/>
      <c r="RHN43" s="59"/>
      <c r="RHO43" s="149"/>
      <c r="RHP43" s="59"/>
      <c r="RHQ43" s="149"/>
      <c r="RHR43" s="59"/>
      <c r="RHS43" s="149"/>
      <c r="RHT43" s="59"/>
      <c r="RHU43" s="149"/>
      <c r="RHV43" s="59"/>
      <c r="RHW43" s="149"/>
      <c r="RHX43" s="59"/>
      <c r="RHY43" s="149"/>
      <c r="RHZ43" s="59"/>
      <c r="RIA43" s="149"/>
      <c r="RIB43" s="59"/>
      <c r="RIC43" s="149"/>
      <c r="RID43" s="59"/>
      <c r="RIE43" s="149"/>
      <c r="RIF43" s="59"/>
      <c r="RIG43" s="149"/>
      <c r="RIH43" s="59"/>
      <c r="RII43" s="149"/>
      <c r="RIJ43" s="59"/>
      <c r="RIK43" s="149"/>
      <c r="RIL43" s="59"/>
      <c r="RIM43" s="149"/>
      <c r="RIN43" s="59"/>
      <c r="RIO43" s="149"/>
      <c r="RIP43" s="59"/>
      <c r="RIQ43" s="149"/>
      <c r="RIR43" s="59"/>
      <c r="RIS43" s="149"/>
      <c r="RIT43" s="59"/>
      <c r="RIU43" s="149"/>
      <c r="RIV43" s="59"/>
      <c r="RIW43" s="149"/>
      <c r="RIX43" s="59"/>
      <c r="RIY43" s="149"/>
      <c r="RIZ43" s="59"/>
      <c r="RJA43" s="149"/>
      <c r="RJB43" s="59"/>
      <c r="RJC43" s="149"/>
      <c r="RJD43" s="59"/>
      <c r="RJE43" s="149"/>
      <c r="RJF43" s="59"/>
      <c r="RJG43" s="149"/>
      <c r="RJH43" s="59"/>
      <c r="RJI43" s="149"/>
      <c r="RJJ43" s="59"/>
      <c r="RJK43" s="149"/>
      <c r="RJL43" s="59"/>
      <c r="RJM43" s="149"/>
      <c r="RJN43" s="59"/>
      <c r="RJO43" s="149"/>
      <c r="RJP43" s="59"/>
      <c r="RJQ43" s="149"/>
      <c r="RJR43" s="59"/>
      <c r="RJS43" s="149"/>
      <c r="RJT43" s="59"/>
      <c r="RJU43" s="149"/>
      <c r="RJV43" s="59"/>
      <c r="RJW43" s="149"/>
      <c r="RJX43" s="59"/>
      <c r="RJY43" s="149"/>
      <c r="RJZ43" s="59"/>
      <c r="RKA43" s="149"/>
      <c r="RKB43" s="59"/>
      <c r="RKC43" s="149"/>
      <c r="RKD43" s="59"/>
      <c r="RKE43" s="149"/>
      <c r="RKF43" s="59"/>
      <c r="RKG43" s="149"/>
      <c r="RKH43" s="59"/>
      <c r="RKI43" s="149"/>
      <c r="RKJ43" s="59"/>
      <c r="RKK43" s="149"/>
      <c r="RKL43" s="59"/>
      <c r="RKM43" s="149"/>
      <c r="RKN43" s="59"/>
      <c r="RKO43" s="149"/>
      <c r="RKP43" s="59"/>
      <c r="RKQ43" s="149"/>
      <c r="RKR43" s="59"/>
      <c r="RKS43" s="149"/>
      <c r="RKT43" s="59"/>
      <c r="RKU43" s="149"/>
      <c r="RKV43" s="59"/>
      <c r="RKW43" s="149"/>
      <c r="RKX43" s="59"/>
      <c r="RKY43" s="149"/>
      <c r="RKZ43" s="59"/>
      <c r="RLA43" s="149"/>
      <c r="RLB43" s="59"/>
      <c r="RLC43" s="149"/>
      <c r="RLD43" s="59"/>
      <c r="RLE43" s="149"/>
      <c r="RLF43" s="59"/>
      <c r="RLG43" s="149"/>
      <c r="RLH43" s="59"/>
      <c r="RLI43" s="149"/>
      <c r="RLJ43" s="59"/>
      <c r="RLK43" s="149"/>
      <c r="RLL43" s="59"/>
      <c r="RLM43" s="149"/>
      <c r="RLN43" s="59"/>
      <c r="RLO43" s="149"/>
      <c r="RLP43" s="59"/>
      <c r="RLQ43" s="149"/>
      <c r="RLR43" s="59"/>
      <c r="RLS43" s="149"/>
      <c r="RLT43" s="59"/>
      <c r="RLU43" s="149"/>
      <c r="RLV43" s="59"/>
      <c r="RLW43" s="149"/>
      <c r="RLX43" s="59"/>
      <c r="RLY43" s="149"/>
      <c r="RLZ43" s="59"/>
      <c r="RMA43" s="149"/>
      <c r="RMB43" s="59"/>
      <c r="RMC43" s="149"/>
      <c r="RMD43" s="59"/>
      <c r="RME43" s="149"/>
      <c r="RMF43" s="59"/>
      <c r="RMG43" s="149"/>
      <c r="RMH43" s="59"/>
      <c r="RMI43" s="149"/>
      <c r="RMJ43" s="59"/>
      <c r="RMK43" s="149"/>
      <c r="RML43" s="59"/>
      <c r="RMM43" s="149"/>
      <c r="RMN43" s="59"/>
      <c r="RMO43" s="149"/>
      <c r="RMP43" s="59"/>
      <c r="RMQ43" s="149"/>
      <c r="RMR43" s="59"/>
      <c r="RMS43" s="149"/>
      <c r="RMT43" s="59"/>
      <c r="RMU43" s="149"/>
      <c r="RMV43" s="59"/>
      <c r="RMW43" s="149"/>
      <c r="RMX43" s="59"/>
      <c r="RMY43" s="149"/>
      <c r="RMZ43" s="59"/>
      <c r="RNA43" s="149"/>
      <c r="RNB43" s="59"/>
      <c r="RNC43" s="149"/>
      <c r="RND43" s="59"/>
      <c r="RNE43" s="149"/>
      <c r="RNF43" s="59"/>
      <c r="RNG43" s="149"/>
      <c r="RNH43" s="59"/>
      <c r="RNI43" s="149"/>
      <c r="RNJ43" s="59"/>
      <c r="RNK43" s="149"/>
      <c r="RNL43" s="59"/>
      <c r="RNM43" s="149"/>
      <c r="RNN43" s="59"/>
      <c r="RNO43" s="149"/>
      <c r="RNP43" s="59"/>
      <c r="RNQ43" s="149"/>
      <c r="RNR43" s="59"/>
      <c r="RNS43" s="149"/>
      <c r="RNT43" s="59"/>
      <c r="RNU43" s="149"/>
      <c r="RNV43" s="59"/>
      <c r="RNW43" s="149"/>
      <c r="RNX43" s="59"/>
      <c r="RNY43" s="149"/>
      <c r="RNZ43" s="59"/>
      <c r="ROA43" s="149"/>
      <c r="ROB43" s="59"/>
      <c r="ROC43" s="149"/>
      <c r="ROD43" s="59"/>
      <c r="ROE43" s="149"/>
      <c r="ROF43" s="59"/>
      <c r="ROG43" s="149"/>
      <c r="ROH43" s="59"/>
      <c r="ROI43" s="149"/>
      <c r="ROJ43" s="59"/>
      <c r="ROK43" s="149"/>
      <c r="ROL43" s="59"/>
      <c r="ROM43" s="149"/>
      <c r="RON43" s="59"/>
      <c r="ROO43" s="149"/>
      <c r="ROP43" s="59"/>
      <c r="ROQ43" s="149"/>
      <c r="ROR43" s="59"/>
      <c r="ROS43" s="149"/>
      <c r="ROT43" s="59"/>
      <c r="ROU43" s="149"/>
      <c r="ROV43" s="59"/>
      <c r="ROW43" s="149"/>
      <c r="ROX43" s="59"/>
      <c r="ROY43" s="149"/>
      <c r="ROZ43" s="59"/>
      <c r="RPA43" s="149"/>
      <c r="RPB43" s="59"/>
      <c r="RPC43" s="149"/>
      <c r="RPD43" s="59"/>
      <c r="RPE43" s="149"/>
      <c r="RPF43" s="59"/>
      <c r="RPG43" s="149"/>
      <c r="RPH43" s="59"/>
      <c r="RPI43" s="149"/>
      <c r="RPJ43" s="59"/>
      <c r="RPK43" s="149"/>
      <c r="RPL43" s="59"/>
      <c r="RPM43" s="149"/>
      <c r="RPN43" s="59"/>
      <c r="RPO43" s="149"/>
      <c r="RPP43" s="59"/>
      <c r="RPQ43" s="149"/>
      <c r="RPR43" s="59"/>
      <c r="RPS43" s="149"/>
      <c r="RPT43" s="59"/>
      <c r="RPU43" s="149"/>
      <c r="RPV43" s="59"/>
      <c r="RPW43" s="149"/>
      <c r="RPX43" s="59"/>
      <c r="RPY43" s="149"/>
      <c r="RPZ43" s="59"/>
      <c r="RQA43" s="149"/>
      <c r="RQB43" s="59"/>
      <c r="RQC43" s="149"/>
      <c r="RQD43" s="59"/>
      <c r="RQE43" s="149"/>
      <c r="RQF43" s="59"/>
      <c r="RQG43" s="149"/>
      <c r="RQH43" s="59"/>
      <c r="RQI43" s="149"/>
      <c r="RQJ43" s="59"/>
      <c r="RQK43" s="149"/>
      <c r="RQL43" s="59"/>
      <c r="RQM43" s="149"/>
      <c r="RQN43" s="59"/>
      <c r="RQO43" s="149"/>
      <c r="RQP43" s="59"/>
      <c r="RQQ43" s="149"/>
      <c r="RQR43" s="59"/>
      <c r="RQS43" s="149"/>
      <c r="RQT43" s="59"/>
      <c r="RQU43" s="149"/>
      <c r="RQV43" s="59"/>
      <c r="RQW43" s="149"/>
      <c r="RQX43" s="59"/>
      <c r="RQY43" s="149"/>
      <c r="RQZ43" s="59"/>
      <c r="RRA43" s="149"/>
      <c r="RRB43" s="59"/>
      <c r="RRC43" s="149"/>
      <c r="RRD43" s="59"/>
      <c r="RRE43" s="149"/>
      <c r="RRF43" s="59"/>
      <c r="RRG43" s="149"/>
      <c r="RRH43" s="59"/>
      <c r="RRI43" s="149"/>
      <c r="RRJ43" s="59"/>
      <c r="RRK43" s="149"/>
      <c r="RRL43" s="59"/>
      <c r="RRM43" s="149"/>
      <c r="RRN43" s="59"/>
      <c r="RRO43" s="149"/>
      <c r="RRP43" s="59"/>
      <c r="RRQ43" s="149"/>
      <c r="RRR43" s="59"/>
      <c r="RRS43" s="149"/>
      <c r="RRT43" s="59"/>
      <c r="RRU43" s="149"/>
      <c r="RRV43" s="59"/>
      <c r="RRW43" s="149"/>
      <c r="RRX43" s="59"/>
      <c r="RRY43" s="149"/>
      <c r="RRZ43" s="59"/>
      <c r="RSA43" s="149"/>
      <c r="RSB43" s="59"/>
      <c r="RSC43" s="149"/>
      <c r="RSD43" s="59"/>
      <c r="RSE43" s="149"/>
      <c r="RSF43" s="59"/>
      <c r="RSG43" s="149"/>
      <c r="RSH43" s="59"/>
      <c r="RSI43" s="149"/>
      <c r="RSJ43" s="59"/>
      <c r="RSK43" s="149"/>
      <c r="RSL43" s="59"/>
      <c r="RSM43" s="149"/>
      <c r="RSN43" s="59"/>
      <c r="RSO43" s="149"/>
      <c r="RSP43" s="59"/>
      <c r="RSQ43" s="149"/>
      <c r="RSR43" s="59"/>
      <c r="RSS43" s="149"/>
      <c r="RST43" s="59"/>
      <c r="RSU43" s="149"/>
      <c r="RSV43" s="59"/>
      <c r="RSW43" s="149"/>
      <c r="RSX43" s="59"/>
      <c r="RSY43" s="149"/>
      <c r="RSZ43" s="59"/>
      <c r="RTA43" s="149"/>
      <c r="RTB43" s="59"/>
      <c r="RTC43" s="149"/>
      <c r="RTD43" s="59"/>
      <c r="RTE43" s="149"/>
      <c r="RTF43" s="59"/>
      <c r="RTG43" s="149"/>
      <c r="RTH43" s="59"/>
      <c r="RTI43" s="149"/>
      <c r="RTJ43" s="59"/>
      <c r="RTK43" s="149"/>
      <c r="RTL43" s="59"/>
      <c r="RTM43" s="149"/>
      <c r="RTN43" s="59"/>
      <c r="RTO43" s="149"/>
      <c r="RTP43" s="59"/>
      <c r="RTQ43" s="149"/>
      <c r="RTR43" s="59"/>
      <c r="RTS43" s="149"/>
      <c r="RTT43" s="59"/>
      <c r="RTU43" s="149"/>
      <c r="RTV43" s="59"/>
      <c r="RTW43" s="149"/>
      <c r="RTX43" s="59"/>
      <c r="RTY43" s="149"/>
      <c r="RTZ43" s="59"/>
      <c r="RUA43" s="149"/>
      <c r="RUB43" s="59"/>
      <c r="RUC43" s="149"/>
      <c r="RUD43" s="59"/>
      <c r="RUE43" s="149"/>
      <c r="RUF43" s="59"/>
      <c r="RUG43" s="149"/>
      <c r="RUH43" s="59"/>
      <c r="RUI43" s="149"/>
      <c r="RUJ43" s="59"/>
      <c r="RUK43" s="149"/>
      <c r="RUL43" s="59"/>
      <c r="RUM43" s="149"/>
      <c r="RUN43" s="59"/>
      <c r="RUO43" s="149"/>
      <c r="RUP43" s="59"/>
      <c r="RUQ43" s="149"/>
      <c r="RUR43" s="59"/>
      <c r="RUS43" s="149"/>
      <c r="RUT43" s="59"/>
      <c r="RUU43" s="149"/>
      <c r="RUV43" s="59"/>
      <c r="RUW43" s="149"/>
      <c r="RUX43" s="59"/>
      <c r="RUY43" s="149"/>
      <c r="RUZ43" s="59"/>
      <c r="RVA43" s="149"/>
      <c r="RVB43" s="59"/>
      <c r="RVC43" s="149"/>
      <c r="RVD43" s="59"/>
      <c r="RVE43" s="149"/>
      <c r="RVF43" s="59"/>
      <c r="RVG43" s="149"/>
      <c r="RVH43" s="59"/>
      <c r="RVI43" s="149"/>
      <c r="RVJ43" s="59"/>
      <c r="RVK43" s="149"/>
      <c r="RVL43" s="59"/>
      <c r="RVM43" s="149"/>
      <c r="RVN43" s="59"/>
      <c r="RVO43" s="149"/>
      <c r="RVP43" s="59"/>
      <c r="RVQ43" s="149"/>
      <c r="RVR43" s="59"/>
      <c r="RVS43" s="149"/>
      <c r="RVT43" s="59"/>
      <c r="RVU43" s="149"/>
      <c r="RVV43" s="59"/>
      <c r="RVW43" s="149"/>
      <c r="RVX43" s="59"/>
      <c r="RVY43" s="149"/>
      <c r="RVZ43" s="59"/>
      <c r="RWA43" s="149"/>
      <c r="RWB43" s="59"/>
      <c r="RWC43" s="149"/>
      <c r="RWD43" s="59"/>
      <c r="RWE43" s="149"/>
      <c r="RWF43" s="59"/>
      <c r="RWG43" s="149"/>
      <c r="RWH43" s="59"/>
      <c r="RWI43" s="149"/>
      <c r="RWJ43" s="59"/>
      <c r="RWK43" s="149"/>
      <c r="RWL43" s="59"/>
      <c r="RWM43" s="149"/>
      <c r="RWN43" s="59"/>
      <c r="RWO43" s="149"/>
      <c r="RWP43" s="59"/>
      <c r="RWQ43" s="149"/>
      <c r="RWR43" s="59"/>
      <c r="RWS43" s="149"/>
      <c r="RWT43" s="59"/>
      <c r="RWU43" s="149"/>
      <c r="RWV43" s="59"/>
      <c r="RWW43" s="149"/>
      <c r="RWX43" s="59"/>
      <c r="RWY43" s="149"/>
      <c r="RWZ43" s="59"/>
      <c r="RXA43" s="149"/>
      <c r="RXB43" s="59"/>
      <c r="RXC43" s="149"/>
      <c r="RXD43" s="59"/>
      <c r="RXE43" s="149"/>
      <c r="RXF43" s="59"/>
      <c r="RXG43" s="149"/>
      <c r="RXH43" s="59"/>
      <c r="RXI43" s="149"/>
      <c r="RXJ43" s="59"/>
      <c r="RXK43" s="149"/>
      <c r="RXL43" s="59"/>
      <c r="RXM43" s="149"/>
      <c r="RXN43" s="59"/>
      <c r="RXO43" s="149"/>
      <c r="RXP43" s="59"/>
      <c r="RXQ43" s="149"/>
      <c r="RXR43" s="59"/>
      <c r="RXS43" s="149"/>
      <c r="RXT43" s="59"/>
      <c r="RXU43" s="149"/>
      <c r="RXV43" s="59"/>
      <c r="RXW43" s="149"/>
      <c r="RXX43" s="59"/>
      <c r="RXY43" s="149"/>
      <c r="RXZ43" s="59"/>
      <c r="RYA43" s="149"/>
      <c r="RYB43" s="59"/>
      <c r="RYC43" s="149"/>
      <c r="RYD43" s="59"/>
      <c r="RYE43" s="149"/>
      <c r="RYF43" s="59"/>
      <c r="RYG43" s="149"/>
      <c r="RYH43" s="59"/>
      <c r="RYI43" s="149"/>
      <c r="RYJ43" s="59"/>
      <c r="RYK43" s="149"/>
      <c r="RYL43" s="59"/>
      <c r="RYM43" s="149"/>
      <c r="RYN43" s="59"/>
      <c r="RYO43" s="149"/>
      <c r="RYP43" s="59"/>
      <c r="RYQ43" s="149"/>
      <c r="RYR43" s="59"/>
      <c r="RYS43" s="149"/>
      <c r="RYT43" s="59"/>
      <c r="RYU43" s="149"/>
      <c r="RYV43" s="59"/>
      <c r="RYW43" s="149"/>
      <c r="RYX43" s="59"/>
      <c r="RYY43" s="149"/>
      <c r="RYZ43" s="59"/>
      <c r="RZA43" s="149"/>
      <c r="RZB43" s="59"/>
      <c r="RZC43" s="149"/>
      <c r="RZD43" s="59"/>
      <c r="RZE43" s="149"/>
      <c r="RZF43" s="59"/>
      <c r="RZG43" s="149"/>
      <c r="RZH43" s="59"/>
      <c r="RZI43" s="149"/>
      <c r="RZJ43" s="59"/>
      <c r="RZK43" s="149"/>
      <c r="RZL43" s="59"/>
      <c r="RZM43" s="149"/>
      <c r="RZN43" s="59"/>
      <c r="RZO43" s="149"/>
      <c r="RZP43" s="59"/>
      <c r="RZQ43" s="149"/>
      <c r="RZR43" s="59"/>
      <c r="RZS43" s="149"/>
      <c r="RZT43" s="59"/>
      <c r="RZU43" s="149"/>
      <c r="RZV43" s="59"/>
      <c r="RZW43" s="149"/>
      <c r="RZX43" s="59"/>
      <c r="RZY43" s="149"/>
      <c r="RZZ43" s="59"/>
      <c r="SAA43" s="149"/>
      <c r="SAB43" s="59"/>
      <c r="SAC43" s="149"/>
      <c r="SAD43" s="59"/>
      <c r="SAE43" s="149"/>
      <c r="SAF43" s="59"/>
      <c r="SAG43" s="149"/>
      <c r="SAH43" s="59"/>
      <c r="SAI43" s="149"/>
      <c r="SAJ43" s="59"/>
      <c r="SAK43" s="149"/>
      <c r="SAL43" s="59"/>
      <c r="SAM43" s="149"/>
      <c r="SAN43" s="59"/>
      <c r="SAO43" s="149"/>
      <c r="SAP43" s="59"/>
      <c r="SAQ43" s="149"/>
      <c r="SAR43" s="59"/>
      <c r="SAS43" s="149"/>
      <c r="SAT43" s="59"/>
      <c r="SAU43" s="149"/>
      <c r="SAV43" s="59"/>
      <c r="SAW43" s="149"/>
      <c r="SAX43" s="59"/>
      <c r="SAY43" s="149"/>
      <c r="SAZ43" s="59"/>
      <c r="SBA43" s="149"/>
      <c r="SBB43" s="59"/>
      <c r="SBC43" s="149"/>
      <c r="SBD43" s="59"/>
      <c r="SBE43" s="149"/>
      <c r="SBF43" s="59"/>
      <c r="SBG43" s="149"/>
      <c r="SBH43" s="59"/>
      <c r="SBI43" s="149"/>
      <c r="SBJ43" s="59"/>
      <c r="SBK43" s="149"/>
      <c r="SBL43" s="59"/>
      <c r="SBM43" s="149"/>
      <c r="SBN43" s="59"/>
      <c r="SBO43" s="149"/>
      <c r="SBP43" s="59"/>
      <c r="SBQ43" s="149"/>
      <c r="SBR43" s="59"/>
      <c r="SBS43" s="149"/>
      <c r="SBT43" s="59"/>
      <c r="SBU43" s="149"/>
      <c r="SBV43" s="59"/>
      <c r="SBW43" s="149"/>
      <c r="SBX43" s="59"/>
      <c r="SBY43" s="149"/>
      <c r="SBZ43" s="59"/>
      <c r="SCA43" s="149"/>
      <c r="SCB43" s="59"/>
      <c r="SCC43" s="149"/>
      <c r="SCD43" s="59"/>
      <c r="SCE43" s="149"/>
      <c r="SCF43" s="59"/>
      <c r="SCG43" s="149"/>
      <c r="SCH43" s="59"/>
      <c r="SCI43" s="149"/>
      <c r="SCJ43" s="59"/>
      <c r="SCK43" s="149"/>
      <c r="SCL43" s="59"/>
      <c r="SCM43" s="149"/>
      <c r="SCN43" s="59"/>
      <c r="SCO43" s="149"/>
      <c r="SCP43" s="59"/>
      <c r="SCQ43" s="149"/>
      <c r="SCR43" s="59"/>
      <c r="SCS43" s="149"/>
      <c r="SCT43" s="59"/>
      <c r="SCU43" s="149"/>
      <c r="SCV43" s="59"/>
      <c r="SCW43" s="149"/>
      <c r="SCX43" s="59"/>
      <c r="SCY43" s="149"/>
      <c r="SCZ43" s="59"/>
      <c r="SDA43" s="149"/>
      <c r="SDB43" s="59"/>
      <c r="SDC43" s="149"/>
      <c r="SDD43" s="59"/>
      <c r="SDE43" s="149"/>
      <c r="SDF43" s="59"/>
      <c r="SDG43" s="149"/>
      <c r="SDH43" s="59"/>
      <c r="SDI43" s="149"/>
      <c r="SDJ43" s="59"/>
      <c r="SDK43" s="149"/>
      <c r="SDL43" s="59"/>
      <c r="SDM43" s="149"/>
      <c r="SDN43" s="59"/>
      <c r="SDO43" s="149"/>
      <c r="SDP43" s="59"/>
      <c r="SDQ43" s="149"/>
      <c r="SDR43" s="59"/>
      <c r="SDS43" s="149"/>
      <c r="SDT43" s="59"/>
      <c r="SDU43" s="149"/>
      <c r="SDV43" s="59"/>
      <c r="SDW43" s="149"/>
      <c r="SDX43" s="59"/>
      <c r="SDY43" s="149"/>
      <c r="SDZ43" s="59"/>
      <c r="SEA43" s="149"/>
      <c r="SEB43" s="59"/>
      <c r="SEC43" s="149"/>
      <c r="SED43" s="59"/>
      <c r="SEE43" s="149"/>
      <c r="SEF43" s="59"/>
      <c r="SEG43" s="149"/>
      <c r="SEH43" s="59"/>
      <c r="SEI43" s="149"/>
      <c r="SEJ43" s="59"/>
      <c r="SEK43" s="149"/>
      <c r="SEL43" s="59"/>
      <c r="SEM43" s="149"/>
      <c r="SEN43" s="59"/>
      <c r="SEO43" s="149"/>
      <c r="SEP43" s="59"/>
      <c r="SEQ43" s="149"/>
      <c r="SER43" s="59"/>
      <c r="SES43" s="149"/>
      <c r="SET43" s="59"/>
      <c r="SEU43" s="149"/>
      <c r="SEV43" s="59"/>
      <c r="SEW43" s="149"/>
      <c r="SEX43" s="59"/>
      <c r="SEY43" s="149"/>
      <c r="SEZ43" s="59"/>
      <c r="SFA43" s="149"/>
      <c r="SFB43" s="59"/>
      <c r="SFC43" s="149"/>
      <c r="SFD43" s="59"/>
      <c r="SFE43" s="149"/>
      <c r="SFF43" s="59"/>
      <c r="SFG43" s="149"/>
      <c r="SFH43" s="59"/>
      <c r="SFI43" s="149"/>
      <c r="SFJ43" s="59"/>
      <c r="SFK43" s="149"/>
      <c r="SFL43" s="59"/>
      <c r="SFM43" s="149"/>
      <c r="SFN43" s="59"/>
      <c r="SFO43" s="149"/>
      <c r="SFP43" s="59"/>
      <c r="SFQ43" s="149"/>
      <c r="SFR43" s="59"/>
      <c r="SFS43" s="149"/>
      <c r="SFT43" s="59"/>
      <c r="SFU43" s="149"/>
      <c r="SFV43" s="59"/>
      <c r="SFW43" s="149"/>
      <c r="SFX43" s="59"/>
      <c r="SFY43" s="149"/>
      <c r="SFZ43" s="59"/>
      <c r="SGA43" s="149"/>
      <c r="SGB43" s="59"/>
      <c r="SGC43" s="149"/>
      <c r="SGD43" s="59"/>
      <c r="SGE43" s="149"/>
      <c r="SGF43" s="59"/>
      <c r="SGG43" s="149"/>
      <c r="SGH43" s="59"/>
      <c r="SGI43" s="149"/>
      <c r="SGJ43" s="59"/>
      <c r="SGK43" s="149"/>
      <c r="SGL43" s="59"/>
      <c r="SGM43" s="149"/>
      <c r="SGN43" s="59"/>
      <c r="SGO43" s="149"/>
      <c r="SGP43" s="59"/>
      <c r="SGQ43" s="149"/>
      <c r="SGR43" s="59"/>
      <c r="SGS43" s="149"/>
      <c r="SGT43" s="59"/>
      <c r="SGU43" s="149"/>
      <c r="SGV43" s="59"/>
      <c r="SGW43" s="149"/>
      <c r="SGX43" s="59"/>
      <c r="SGY43" s="149"/>
      <c r="SGZ43" s="59"/>
      <c r="SHA43" s="149"/>
      <c r="SHB43" s="59"/>
      <c r="SHC43" s="149"/>
      <c r="SHD43" s="59"/>
      <c r="SHE43" s="149"/>
      <c r="SHF43" s="59"/>
      <c r="SHG43" s="149"/>
      <c r="SHH43" s="59"/>
      <c r="SHI43" s="149"/>
      <c r="SHJ43" s="59"/>
      <c r="SHK43" s="149"/>
      <c r="SHL43" s="59"/>
      <c r="SHM43" s="149"/>
      <c r="SHN43" s="59"/>
      <c r="SHO43" s="149"/>
      <c r="SHP43" s="59"/>
      <c r="SHQ43" s="149"/>
      <c r="SHR43" s="59"/>
      <c r="SHS43" s="149"/>
      <c r="SHT43" s="59"/>
      <c r="SHU43" s="149"/>
      <c r="SHV43" s="59"/>
      <c r="SHW43" s="149"/>
      <c r="SHX43" s="59"/>
      <c r="SHY43" s="149"/>
      <c r="SHZ43" s="59"/>
      <c r="SIA43" s="149"/>
      <c r="SIB43" s="59"/>
      <c r="SIC43" s="149"/>
      <c r="SID43" s="59"/>
      <c r="SIE43" s="149"/>
      <c r="SIF43" s="59"/>
      <c r="SIG43" s="149"/>
      <c r="SIH43" s="59"/>
      <c r="SII43" s="149"/>
      <c r="SIJ43" s="59"/>
      <c r="SIK43" s="149"/>
      <c r="SIL43" s="59"/>
      <c r="SIM43" s="149"/>
      <c r="SIN43" s="59"/>
      <c r="SIO43" s="149"/>
      <c r="SIP43" s="59"/>
      <c r="SIQ43" s="149"/>
      <c r="SIR43" s="59"/>
      <c r="SIS43" s="149"/>
      <c r="SIT43" s="59"/>
      <c r="SIU43" s="149"/>
      <c r="SIV43" s="59"/>
      <c r="SIW43" s="149"/>
      <c r="SIX43" s="59"/>
      <c r="SIY43" s="149"/>
      <c r="SIZ43" s="59"/>
      <c r="SJA43" s="149"/>
      <c r="SJB43" s="59"/>
      <c r="SJC43" s="149"/>
      <c r="SJD43" s="59"/>
      <c r="SJE43" s="149"/>
      <c r="SJF43" s="59"/>
      <c r="SJG43" s="149"/>
      <c r="SJH43" s="59"/>
      <c r="SJI43" s="149"/>
      <c r="SJJ43" s="59"/>
      <c r="SJK43" s="149"/>
      <c r="SJL43" s="59"/>
      <c r="SJM43" s="149"/>
      <c r="SJN43" s="59"/>
      <c r="SJO43" s="149"/>
      <c r="SJP43" s="59"/>
      <c r="SJQ43" s="149"/>
      <c r="SJR43" s="59"/>
      <c r="SJS43" s="149"/>
      <c r="SJT43" s="59"/>
      <c r="SJU43" s="149"/>
      <c r="SJV43" s="59"/>
      <c r="SJW43" s="149"/>
      <c r="SJX43" s="59"/>
      <c r="SJY43" s="149"/>
      <c r="SJZ43" s="59"/>
      <c r="SKA43" s="149"/>
      <c r="SKB43" s="59"/>
      <c r="SKC43" s="149"/>
      <c r="SKD43" s="59"/>
      <c r="SKE43" s="149"/>
      <c r="SKF43" s="59"/>
      <c r="SKG43" s="149"/>
      <c r="SKH43" s="59"/>
      <c r="SKI43" s="149"/>
      <c r="SKJ43" s="59"/>
      <c r="SKK43" s="149"/>
      <c r="SKL43" s="59"/>
      <c r="SKM43" s="149"/>
      <c r="SKN43" s="59"/>
      <c r="SKO43" s="149"/>
      <c r="SKP43" s="59"/>
      <c r="SKQ43" s="149"/>
      <c r="SKR43" s="59"/>
      <c r="SKS43" s="149"/>
      <c r="SKT43" s="59"/>
      <c r="SKU43" s="149"/>
      <c r="SKV43" s="59"/>
      <c r="SKW43" s="149"/>
      <c r="SKX43" s="59"/>
      <c r="SKY43" s="149"/>
      <c r="SKZ43" s="59"/>
      <c r="SLA43" s="149"/>
      <c r="SLB43" s="59"/>
      <c r="SLC43" s="149"/>
      <c r="SLD43" s="59"/>
      <c r="SLE43" s="149"/>
      <c r="SLF43" s="59"/>
      <c r="SLG43" s="149"/>
      <c r="SLH43" s="59"/>
      <c r="SLI43" s="149"/>
      <c r="SLJ43" s="59"/>
      <c r="SLK43" s="149"/>
      <c r="SLL43" s="59"/>
      <c r="SLM43" s="149"/>
      <c r="SLN43" s="59"/>
      <c r="SLO43" s="149"/>
      <c r="SLP43" s="59"/>
      <c r="SLQ43" s="149"/>
      <c r="SLR43" s="59"/>
      <c r="SLS43" s="149"/>
      <c r="SLT43" s="59"/>
      <c r="SLU43" s="149"/>
      <c r="SLV43" s="59"/>
      <c r="SLW43" s="149"/>
      <c r="SLX43" s="59"/>
      <c r="SLY43" s="149"/>
      <c r="SLZ43" s="59"/>
      <c r="SMA43" s="149"/>
      <c r="SMB43" s="59"/>
      <c r="SMC43" s="149"/>
      <c r="SMD43" s="59"/>
      <c r="SME43" s="149"/>
      <c r="SMF43" s="59"/>
      <c r="SMG43" s="149"/>
      <c r="SMH43" s="59"/>
      <c r="SMI43" s="149"/>
      <c r="SMJ43" s="59"/>
      <c r="SMK43" s="149"/>
      <c r="SML43" s="59"/>
      <c r="SMM43" s="149"/>
      <c r="SMN43" s="59"/>
      <c r="SMO43" s="149"/>
      <c r="SMP43" s="59"/>
      <c r="SMQ43" s="149"/>
      <c r="SMR43" s="59"/>
      <c r="SMS43" s="149"/>
      <c r="SMT43" s="59"/>
      <c r="SMU43" s="149"/>
      <c r="SMV43" s="59"/>
      <c r="SMW43" s="149"/>
      <c r="SMX43" s="59"/>
      <c r="SMY43" s="149"/>
      <c r="SMZ43" s="59"/>
      <c r="SNA43" s="149"/>
      <c r="SNB43" s="59"/>
      <c r="SNC43" s="149"/>
      <c r="SND43" s="59"/>
      <c r="SNE43" s="149"/>
      <c r="SNF43" s="59"/>
      <c r="SNG43" s="149"/>
      <c r="SNH43" s="59"/>
      <c r="SNI43" s="149"/>
      <c r="SNJ43" s="59"/>
      <c r="SNK43" s="149"/>
      <c r="SNL43" s="59"/>
      <c r="SNM43" s="149"/>
      <c r="SNN43" s="59"/>
      <c r="SNO43" s="149"/>
      <c r="SNP43" s="59"/>
      <c r="SNQ43" s="149"/>
      <c r="SNR43" s="59"/>
      <c r="SNS43" s="149"/>
      <c r="SNT43" s="59"/>
      <c r="SNU43" s="149"/>
      <c r="SNV43" s="59"/>
      <c r="SNW43" s="149"/>
      <c r="SNX43" s="59"/>
      <c r="SNY43" s="149"/>
      <c r="SNZ43" s="59"/>
      <c r="SOA43" s="149"/>
      <c r="SOB43" s="59"/>
      <c r="SOC43" s="149"/>
      <c r="SOD43" s="59"/>
      <c r="SOE43" s="149"/>
      <c r="SOF43" s="59"/>
      <c r="SOG43" s="149"/>
      <c r="SOH43" s="59"/>
      <c r="SOI43" s="149"/>
      <c r="SOJ43" s="59"/>
      <c r="SOK43" s="149"/>
      <c r="SOL43" s="59"/>
      <c r="SOM43" s="149"/>
      <c r="SON43" s="59"/>
      <c r="SOO43" s="149"/>
      <c r="SOP43" s="59"/>
      <c r="SOQ43" s="149"/>
      <c r="SOR43" s="59"/>
      <c r="SOS43" s="149"/>
      <c r="SOT43" s="59"/>
      <c r="SOU43" s="149"/>
      <c r="SOV43" s="59"/>
      <c r="SOW43" s="149"/>
      <c r="SOX43" s="59"/>
      <c r="SOY43" s="149"/>
      <c r="SOZ43" s="59"/>
      <c r="SPA43" s="149"/>
      <c r="SPB43" s="59"/>
      <c r="SPC43" s="149"/>
      <c r="SPD43" s="59"/>
      <c r="SPE43" s="149"/>
      <c r="SPF43" s="59"/>
      <c r="SPG43" s="149"/>
      <c r="SPH43" s="59"/>
      <c r="SPI43" s="149"/>
      <c r="SPJ43" s="59"/>
      <c r="SPK43" s="149"/>
      <c r="SPL43" s="59"/>
      <c r="SPM43" s="149"/>
      <c r="SPN43" s="59"/>
      <c r="SPO43" s="149"/>
      <c r="SPP43" s="59"/>
      <c r="SPQ43" s="149"/>
      <c r="SPR43" s="59"/>
      <c r="SPS43" s="149"/>
      <c r="SPT43" s="59"/>
      <c r="SPU43" s="149"/>
      <c r="SPV43" s="59"/>
      <c r="SPW43" s="149"/>
      <c r="SPX43" s="59"/>
      <c r="SPY43" s="149"/>
      <c r="SPZ43" s="59"/>
      <c r="SQA43" s="149"/>
      <c r="SQB43" s="59"/>
      <c r="SQC43" s="149"/>
      <c r="SQD43" s="59"/>
      <c r="SQE43" s="149"/>
      <c r="SQF43" s="59"/>
      <c r="SQG43" s="149"/>
      <c r="SQH43" s="59"/>
      <c r="SQI43" s="149"/>
      <c r="SQJ43" s="59"/>
      <c r="SQK43" s="149"/>
      <c r="SQL43" s="59"/>
      <c r="SQM43" s="149"/>
      <c r="SQN43" s="59"/>
      <c r="SQO43" s="149"/>
      <c r="SQP43" s="59"/>
      <c r="SQQ43" s="149"/>
      <c r="SQR43" s="59"/>
      <c r="SQS43" s="149"/>
      <c r="SQT43" s="59"/>
      <c r="SQU43" s="149"/>
      <c r="SQV43" s="59"/>
      <c r="SQW43" s="149"/>
      <c r="SQX43" s="59"/>
      <c r="SQY43" s="149"/>
      <c r="SQZ43" s="59"/>
      <c r="SRA43" s="149"/>
      <c r="SRB43" s="59"/>
      <c r="SRC43" s="149"/>
      <c r="SRD43" s="59"/>
      <c r="SRE43" s="149"/>
      <c r="SRF43" s="59"/>
      <c r="SRG43" s="149"/>
      <c r="SRH43" s="59"/>
      <c r="SRI43" s="149"/>
      <c r="SRJ43" s="59"/>
      <c r="SRK43" s="149"/>
      <c r="SRL43" s="59"/>
      <c r="SRM43" s="149"/>
      <c r="SRN43" s="59"/>
      <c r="SRO43" s="149"/>
      <c r="SRP43" s="59"/>
      <c r="SRQ43" s="149"/>
      <c r="SRR43" s="59"/>
      <c r="SRS43" s="149"/>
      <c r="SRT43" s="59"/>
      <c r="SRU43" s="149"/>
      <c r="SRV43" s="59"/>
      <c r="SRW43" s="149"/>
      <c r="SRX43" s="59"/>
      <c r="SRY43" s="149"/>
      <c r="SRZ43" s="59"/>
      <c r="SSA43" s="149"/>
      <c r="SSB43" s="59"/>
      <c r="SSC43" s="149"/>
      <c r="SSD43" s="59"/>
      <c r="SSE43" s="149"/>
      <c r="SSF43" s="59"/>
      <c r="SSG43" s="149"/>
      <c r="SSH43" s="59"/>
      <c r="SSI43" s="149"/>
      <c r="SSJ43" s="59"/>
      <c r="SSK43" s="149"/>
      <c r="SSL43" s="59"/>
      <c r="SSM43" s="149"/>
      <c r="SSN43" s="59"/>
      <c r="SSO43" s="149"/>
      <c r="SSP43" s="59"/>
      <c r="SSQ43" s="149"/>
      <c r="SSR43" s="59"/>
      <c r="SSS43" s="149"/>
      <c r="SST43" s="59"/>
      <c r="SSU43" s="149"/>
      <c r="SSV43" s="59"/>
      <c r="SSW43" s="149"/>
      <c r="SSX43" s="59"/>
      <c r="SSY43" s="149"/>
      <c r="SSZ43" s="59"/>
      <c r="STA43" s="149"/>
      <c r="STB43" s="59"/>
      <c r="STC43" s="149"/>
      <c r="STD43" s="59"/>
      <c r="STE43" s="149"/>
      <c r="STF43" s="59"/>
      <c r="STG43" s="149"/>
      <c r="STH43" s="59"/>
      <c r="STI43" s="149"/>
      <c r="STJ43" s="59"/>
      <c r="STK43" s="149"/>
      <c r="STL43" s="59"/>
      <c r="STM43" s="149"/>
      <c r="STN43" s="59"/>
      <c r="STO43" s="149"/>
      <c r="STP43" s="59"/>
      <c r="STQ43" s="149"/>
      <c r="STR43" s="59"/>
      <c r="STS43" s="149"/>
      <c r="STT43" s="59"/>
      <c r="STU43" s="149"/>
      <c r="STV43" s="59"/>
      <c r="STW43" s="149"/>
      <c r="STX43" s="59"/>
      <c r="STY43" s="149"/>
      <c r="STZ43" s="59"/>
      <c r="SUA43" s="149"/>
      <c r="SUB43" s="59"/>
      <c r="SUC43" s="149"/>
      <c r="SUD43" s="59"/>
      <c r="SUE43" s="149"/>
      <c r="SUF43" s="59"/>
      <c r="SUG43" s="149"/>
      <c r="SUH43" s="59"/>
      <c r="SUI43" s="149"/>
      <c r="SUJ43" s="59"/>
      <c r="SUK43" s="149"/>
      <c r="SUL43" s="59"/>
      <c r="SUM43" s="149"/>
      <c r="SUN43" s="59"/>
      <c r="SUO43" s="149"/>
      <c r="SUP43" s="59"/>
      <c r="SUQ43" s="149"/>
      <c r="SUR43" s="59"/>
      <c r="SUS43" s="149"/>
      <c r="SUT43" s="59"/>
      <c r="SUU43" s="149"/>
      <c r="SUV43" s="59"/>
      <c r="SUW43" s="149"/>
      <c r="SUX43" s="59"/>
      <c r="SUY43" s="149"/>
      <c r="SUZ43" s="59"/>
      <c r="SVA43" s="149"/>
      <c r="SVB43" s="59"/>
      <c r="SVC43" s="149"/>
      <c r="SVD43" s="59"/>
      <c r="SVE43" s="149"/>
      <c r="SVF43" s="59"/>
      <c r="SVG43" s="149"/>
      <c r="SVH43" s="59"/>
      <c r="SVI43" s="149"/>
      <c r="SVJ43" s="59"/>
      <c r="SVK43" s="149"/>
      <c r="SVL43" s="59"/>
      <c r="SVM43" s="149"/>
      <c r="SVN43" s="59"/>
      <c r="SVO43" s="149"/>
      <c r="SVP43" s="59"/>
      <c r="SVQ43" s="149"/>
      <c r="SVR43" s="59"/>
      <c r="SVS43" s="149"/>
      <c r="SVT43" s="59"/>
      <c r="SVU43" s="149"/>
      <c r="SVV43" s="59"/>
      <c r="SVW43" s="149"/>
      <c r="SVX43" s="59"/>
      <c r="SVY43" s="149"/>
      <c r="SVZ43" s="59"/>
      <c r="SWA43" s="149"/>
      <c r="SWB43" s="59"/>
      <c r="SWC43" s="149"/>
      <c r="SWD43" s="59"/>
      <c r="SWE43" s="149"/>
      <c r="SWF43" s="59"/>
      <c r="SWG43" s="149"/>
      <c r="SWH43" s="59"/>
      <c r="SWI43" s="149"/>
      <c r="SWJ43" s="59"/>
      <c r="SWK43" s="149"/>
      <c r="SWL43" s="59"/>
      <c r="SWM43" s="149"/>
      <c r="SWN43" s="59"/>
      <c r="SWO43" s="149"/>
      <c r="SWP43" s="59"/>
      <c r="SWQ43" s="149"/>
      <c r="SWR43" s="59"/>
      <c r="SWS43" s="149"/>
      <c r="SWT43" s="59"/>
      <c r="SWU43" s="149"/>
      <c r="SWV43" s="59"/>
      <c r="SWW43" s="149"/>
      <c r="SWX43" s="59"/>
      <c r="SWY43" s="149"/>
      <c r="SWZ43" s="59"/>
      <c r="SXA43" s="149"/>
      <c r="SXB43" s="59"/>
      <c r="SXC43" s="149"/>
      <c r="SXD43" s="59"/>
      <c r="SXE43" s="149"/>
      <c r="SXF43" s="59"/>
      <c r="SXG43" s="149"/>
      <c r="SXH43" s="59"/>
      <c r="SXI43" s="149"/>
      <c r="SXJ43" s="59"/>
      <c r="SXK43" s="149"/>
      <c r="SXL43" s="59"/>
      <c r="SXM43" s="149"/>
      <c r="SXN43" s="59"/>
      <c r="SXO43" s="149"/>
      <c r="SXP43" s="59"/>
      <c r="SXQ43" s="149"/>
      <c r="SXR43" s="59"/>
      <c r="SXS43" s="149"/>
      <c r="SXT43" s="59"/>
      <c r="SXU43" s="149"/>
      <c r="SXV43" s="59"/>
      <c r="SXW43" s="149"/>
      <c r="SXX43" s="59"/>
      <c r="SXY43" s="149"/>
      <c r="SXZ43" s="59"/>
      <c r="SYA43" s="149"/>
      <c r="SYB43" s="59"/>
      <c r="SYC43" s="149"/>
      <c r="SYD43" s="59"/>
      <c r="SYE43" s="149"/>
      <c r="SYF43" s="59"/>
      <c r="SYG43" s="149"/>
      <c r="SYH43" s="59"/>
      <c r="SYI43" s="149"/>
      <c r="SYJ43" s="59"/>
      <c r="SYK43" s="149"/>
      <c r="SYL43" s="59"/>
      <c r="SYM43" s="149"/>
      <c r="SYN43" s="59"/>
      <c r="SYO43" s="149"/>
      <c r="SYP43" s="59"/>
      <c r="SYQ43" s="149"/>
      <c r="SYR43" s="59"/>
      <c r="SYS43" s="149"/>
      <c r="SYT43" s="59"/>
      <c r="SYU43" s="149"/>
      <c r="SYV43" s="59"/>
      <c r="SYW43" s="149"/>
      <c r="SYX43" s="59"/>
      <c r="SYY43" s="149"/>
      <c r="SYZ43" s="59"/>
      <c r="SZA43" s="149"/>
      <c r="SZB43" s="59"/>
      <c r="SZC43" s="149"/>
      <c r="SZD43" s="59"/>
      <c r="SZE43" s="149"/>
      <c r="SZF43" s="59"/>
      <c r="SZG43" s="149"/>
      <c r="SZH43" s="59"/>
      <c r="SZI43" s="149"/>
      <c r="SZJ43" s="59"/>
      <c r="SZK43" s="149"/>
      <c r="SZL43" s="59"/>
      <c r="SZM43" s="149"/>
      <c r="SZN43" s="59"/>
      <c r="SZO43" s="149"/>
      <c r="SZP43" s="59"/>
      <c r="SZQ43" s="149"/>
      <c r="SZR43" s="59"/>
      <c r="SZS43" s="149"/>
      <c r="SZT43" s="59"/>
      <c r="SZU43" s="149"/>
      <c r="SZV43" s="59"/>
      <c r="SZW43" s="149"/>
      <c r="SZX43" s="59"/>
      <c r="SZY43" s="149"/>
      <c r="SZZ43" s="59"/>
      <c r="TAA43" s="149"/>
      <c r="TAB43" s="59"/>
      <c r="TAC43" s="149"/>
      <c r="TAD43" s="59"/>
      <c r="TAE43" s="149"/>
      <c r="TAF43" s="59"/>
      <c r="TAG43" s="149"/>
      <c r="TAH43" s="59"/>
      <c r="TAI43" s="149"/>
      <c r="TAJ43" s="59"/>
      <c r="TAK43" s="149"/>
      <c r="TAL43" s="59"/>
      <c r="TAM43" s="149"/>
      <c r="TAN43" s="59"/>
      <c r="TAO43" s="149"/>
      <c r="TAP43" s="59"/>
      <c r="TAQ43" s="149"/>
      <c r="TAR43" s="59"/>
      <c r="TAS43" s="149"/>
      <c r="TAT43" s="59"/>
      <c r="TAU43" s="149"/>
      <c r="TAV43" s="59"/>
      <c r="TAW43" s="149"/>
      <c r="TAX43" s="59"/>
      <c r="TAY43" s="149"/>
      <c r="TAZ43" s="59"/>
      <c r="TBA43" s="149"/>
      <c r="TBB43" s="59"/>
      <c r="TBC43" s="149"/>
      <c r="TBD43" s="59"/>
      <c r="TBE43" s="149"/>
      <c r="TBF43" s="59"/>
      <c r="TBG43" s="149"/>
      <c r="TBH43" s="59"/>
      <c r="TBI43" s="149"/>
      <c r="TBJ43" s="59"/>
      <c r="TBK43" s="149"/>
      <c r="TBL43" s="59"/>
      <c r="TBM43" s="149"/>
      <c r="TBN43" s="59"/>
      <c r="TBO43" s="149"/>
      <c r="TBP43" s="59"/>
      <c r="TBQ43" s="149"/>
      <c r="TBR43" s="59"/>
      <c r="TBS43" s="149"/>
      <c r="TBT43" s="59"/>
      <c r="TBU43" s="149"/>
      <c r="TBV43" s="59"/>
      <c r="TBW43" s="149"/>
      <c r="TBX43" s="59"/>
      <c r="TBY43" s="149"/>
      <c r="TBZ43" s="59"/>
      <c r="TCA43" s="149"/>
      <c r="TCB43" s="59"/>
      <c r="TCC43" s="149"/>
      <c r="TCD43" s="59"/>
      <c r="TCE43" s="149"/>
      <c r="TCF43" s="59"/>
      <c r="TCG43" s="149"/>
      <c r="TCH43" s="59"/>
      <c r="TCI43" s="149"/>
      <c r="TCJ43" s="59"/>
      <c r="TCK43" s="149"/>
      <c r="TCL43" s="59"/>
      <c r="TCM43" s="149"/>
      <c r="TCN43" s="59"/>
      <c r="TCO43" s="149"/>
      <c r="TCP43" s="59"/>
      <c r="TCQ43" s="149"/>
      <c r="TCR43" s="59"/>
      <c r="TCS43" s="149"/>
      <c r="TCT43" s="59"/>
      <c r="TCU43" s="149"/>
      <c r="TCV43" s="59"/>
      <c r="TCW43" s="149"/>
      <c r="TCX43" s="59"/>
      <c r="TCY43" s="149"/>
      <c r="TCZ43" s="59"/>
      <c r="TDA43" s="149"/>
      <c r="TDB43" s="59"/>
      <c r="TDC43" s="149"/>
      <c r="TDD43" s="59"/>
      <c r="TDE43" s="149"/>
      <c r="TDF43" s="59"/>
      <c r="TDG43" s="149"/>
      <c r="TDH43" s="59"/>
      <c r="TDI43" s="149"/>
      <c r="TDJ43" s="59"/>
      <c r="TDK43" s="149"/>
      <c r="TDL43" s="59"/>
      <c r="TDM43" s="149"/>
      <c r="TDN43" s="59"/>
      <c r="TDO43" s="149"/>
      <c r="TDP43" s="59"/>
      <c r="TDQ43" s="149"/>
      <c r="TDR43" s="59"/>
      <c r="TDS43" s="149"/>
      <c r="TDT43" s="59"/>
      <c r="TDU43" s="149"/>
      <c r="TDV43" s="59"/>
      <c r="TDW43" s="149"/>
      <c r="TDX43" s="59"/>
      <c r="TDY43" s="149"/>
      <c r="TDZ43" s="59"/>
      <c r="TEA43" s="149"/>
      <c r="TEB43" s="59"/>
      <c r="TEC43" s="149"/>
      <c r="TED43" s="59"/>
      <c r="TEE43" s="149"/>
      <c r="TEF43" s="59"/>
      <c r="TEG43" s="149"/>
      <c r="TEH43" s="59"/>
      <c r="TEI43" s="149"/>
      <c r="TEJ43" s="59"/>
      <c r="TEK43" s="149"/>
      <c r="TEL43" s="59"/>
      <c r="TEM43" s="149"/>
      <c r="TEN43" s="59"/>
      <c r="TEO43" s="149"/>
      <c r="TEP43" s="59"/>
      <c r="TEQ43" s="149"/>
      <c r="TER43" s="59"/>
      <c r="TES43" s="149"/>
      <c r="TET43" s="59"/>
      <c r="TEU43" s="149"/>
      <c r="TEV43" s="59"/>
      <c r="TEW43" s="149"/>
      <c r="TEX43" s="59"/>
      <c r="TEY43" s="149"/>
      <c r="TEZ43" s="59"/>
      <c r="TFA43" s="149"/>
      <c r="TFB43" s="59"/>
      <c r="TFC43" s="149"/>
      <c r="TFD43" s="59"/>
      <c r="TFE43" s="149"/>
      <c r="TFF43" s="59"/>
      <c r="TFG43" s="149"/>
      <c r="TFH43" s="59"/>
      <c r="TFI43" s="149"/>
      <c r="TFJ43" s="59"/>
      <c r="TFK43" s="149"/>
      <c r="TFL43" s="59"/>
      <c r="TFM43" s="149"/>
      <c r="TFN43" s="59"/>
      <c r="TFO43" s="149"/>
      <c r="TFP43" s="59"/>
      <c r="TFQ43" s="149"/>
      <c r="TFR43" s="59"/>
      <c r="TFS43" s="149"/>
      <c r="TFT43" s="59"/>
      <c r="TFU43" s="149"/>
      <c r="TFV43" s="59"/>
      <c r="TFW43" s="149"/>
      <c r="TFX43" s="59"/>
      <c r="TFY43" s="149"/>
      <c r="TFZ43" s="59"/>
      <c r="TGA43" s="149"/>
      <c r="TGB43" s="59"/>
      <c r="TGC43" s="149"/>
      <c r="TGD43" s="59"/>
      <c r="TGE43" s="149"/>
      <c r="TGF43" s="59"/>
      <c r="TGG43" s="149"/>
      <c r="TGH43" s="59"/>
      <c r="TGI43" s="149"/>
      <c r="TGJ43" s="59"/>
      <c r="TGK43" s="149"/>
      <c r="TGL43" s="59"/>
      <c r="TGM43" s="149"/>
      <c r="TGN43" s="59"/>
      <c r="TGO43" s="149"/>
      <c r="TGP43" s="59"/>
      <c r="TGQ43" s="149"/>
      <c r="TGR43" s="59"/>
      <c r="TGS43" s="149"/>
      <c r="TGT43" s="59"/>
      <c r="TGU43" s="149"/>
      <c r="TGV43" s="59"/>
      <c r="TGW43" s="149"/>
      <c r="TGX43" s="59"/>
      <c r="TGY43" s="149"/>
      <c r="TGZ43" s="59"/>
      <c r="THA43" s="149"/>
      <c r="THB43" s="59"/>
      <c r="THC43" s="149"/>
      <c r="THD43" s="59"/>
      <c r="THE43" s="149"/>
      <c r="THF43" s="59"/>
      <c r="THG43" s="149"/>
      <c r="THH43" s="59"/>
      <c r="THI43" s="149"/>
      <c r="THJ43" s="59"/>
      <c r="THK43" s="149"/>
      <c r="THL43" s="59"/>
      <c r="THM43" s="149"/>
      <c r="THN43" s="59"/>
      <c r="THO43" s="149"/>
      <c r="THP43" s="59"/>
      <c r="THQ43" s="149"/>
      <c r="THR43" s="59"/>
      <c r="THS43" s="149"/>
      <c r="THT43" s="59"/>
      <c r="THU43" s="149"/>
      <c r="THV43" s="59"/>
      <c r="THW43" s="149"/>
      <c r="THX43" s="59"/>
      <c r="THY43" s="149"/>
      <c r="THZ43" s="59"/>
      <c r="TIA43" s="149"/>
      <c r="TIB43" s="59"/>
      <c r="TIC43" s="149"/>
      <c r="TID43" s="59"/>
      <c r="TIE43" s="149"/>
      <c r="TIF43" s="59"/>
      <c r="TIG43" s="149"/>
      <c r="TIH43" s="59"/>
      <c r="TII43" s="149"/>
      <c r="TIJ43" s="59"/>
      <c r="TIK43" s="149"/>
      <c r="TIL43" s="59"/>
      <c r="TIM43" s="149"/>
      <c r="TIN43" s="59"/>
      <c r="TIO43" s="149"/>
      <c r="TIP43" s="59"/>
      <c r="TIQ43" s="149"/>
      <c r="TIR43" s="59"/>
      <c r="TIS43" s="149"/>
      <c r="TIT43" s="59"/>
      <c r="TIU43" s="149"/>
      <c r="TIV43" s="59"/>
      <c r="TIW43" s="149"/>
      <c r="TIX43" s="59"/>
      <c r="TIY43" s="149"/>
      <c r="TIZ43" s="59"/>
      <c r="TJA43" s="149"/>
      <c r="TJB43" s="59"/>
      <c r="TJC43" s="149"/>
      <c r="TJD43" s="59"/>
      <c r="TJE43" s="149"/>
      <c r="TJF43" s="59"/>
      <c r="TJG43" s="149"/>
      <c r="TJH43" s="59"/>
      <c r="TJI43" s="149"/>
      <c r="TJJ43" s="59"/>
      <c r="TJK43" s="149"/>
      <c r="TJL43" s="59"/>
      <c r="TJM43" s="149"/>
      <c r="TJN43" s="59"/>
      <c r="TJO43" s="149"/>
      <c r="TJP43" s="59"/>
      <c r="TJQ43" s="149"/>
      <c r="TJR43" s="59"/>
      <c r="TJS43" s="149"/>
      <c r="TJT43" s="59"/>
      <c r="TJU43" s="149"/>
      <c r="TJV43" s="59"/>
      <c r="TJW43" s="149"/>
      <c r="TJX43" s="59"/>
      <c r="TJY43" s="149"/>
      <c r="TJZ43" s="59"/>
      <c r="TKA43" s="149"/>
      <c r="TKB43" s="59"/>
      <c r="TKC43" s="149"/>
      <c r="TKD43" s="59"/>
      <c r="TKE43" s="149"/>
      <c r="TKF43" s="59"/>
      <c r="TKG43" s="149"/>
      <c r="TKH43" s="59"/>
      <c r="TKI43" s="149"/>
      <c r="TKJ43" s="59"/>
      <c r="TKK43" s="149"/>
      <c r="TKL43" s="59"/>
      <c r="TKM43" s="149"/>
      <c r="TKN43" s="59"/>
      <c r="TKO43" s="149"/>
      <c r="TKP43" s="59"/>
      <c r="TKQ43" s="149"/>
      <c r="TKR43" s="59"/>
      <c r="TKS43" s="149"/>
      <c r="TKT43" s="59"/>
      <c r="TKU43" s="149"/>
      <c r="TKV43" s="59"/>
      <c r="TKW43" s="149"/>
      <c r="TKX43" s="59"/>
      <c r="TKY43" s="149"/>
      <c r="TKZ43" s="59"/>
      <c r="TLA43" s="149"/>
      <c r="TLB43" s="59"/>
      <c r="TLC43" s="149"/>
      <c r="TLD43" s="59"/>
      <c r="TLE43" s="149"/>
      <c r="TLF43" s="59"/>
      <c r="TLG43" s="149"/>
      <c r="TLH43" s="59"/>
      <c r="TLI43" s="149"/>
      <c r="TLJ43" s="59"/>
      <c r="TLK43" s="149"/>
      <c r="TLL43" s="59"/>
      <c r="TLM43" s="149"/>
      <c r="TLN43" s="59"/>
      <c r="TLO43" s="149"/>
      <c r="TLP43" s="59"/>
      <c r="TLQ43" s="149"/>
      <c r="TLR43" s="59"/>
      <c r="TLS43" s="149"/>
      <c r="TLT43" s="59"/>
      <c r="TLU43" s="149"/>
      <c r="TLV43" s="59"/>
      <c r="TLW43" s="149"/>
      <c r="TLX43" s="59"/>
      <c r="TLY43" s="149"/>
      <c r="TLZ43" s="59"/>
      <c r="TMA43" s="149"/>
      <c r="TMB43" s="59"/>
      <c r="TMC43" s="149"/>
      <c r="TMD43" s="59"/>
      <c r="TME43" s="149"/>
      <c r="TMF43" s="59"/>
      <c r="TMG43" s="149"/>
      <c r="TMH43" s="59"/>
      <c r="TMI43" s="149"/>
      <c r="TMJ43" s="59"/>
      <c r="TMK43" s="149"/>
      <c r="TML43" s="59"/>
      <c r="TMM43" s="149"/>
      <c r="TMN43" s="59"/>
      <c r="TMO43" s="149"/>
      <c r="TMP43" s="59"/>
      <c r="TMQ43" s="149"/>
      <c r="TMR43" s="59"/>
      <c r="TMS43" s="149"/>
      <c r="TMT43" s="59"/>
      <c r="TMU43" s="149"/>
      <c r="TMV43" s="59"/>
      <c r="TMW43" s="149"/>
      <c r="TMX43" s="59"/>
      <c r="TMY43" s="149"/>
      <c r="TMZ43" s="59"/>
      <c r="TNA43" s="149"/>
      <c r="TNB43" s="59"/>
      <c r="TNC43" s="149"/>
      <c r="TND43" s="59"/>
      <c r="TNE43" s="149"/>
      <c r="TNF43" s="59"/>
      <c r="TNG43" s="149"/>
      <c r="TNH43" s="59"/>
      <c r="TNI43" s="149"/>
      <c r="TNJ43" s="59"/>
      <c r="TNK43" s="149"/>
      <c r="TNL43" s="59"/>
      <c r="TNM43" s="149"/>
      <c r="TNN43" s="59"/>
      <c r="TNO43" s="149"/>
      <c r="TNP43" s="59"/>
      <c r="TNQ43" s="149"/>
      <c r="TNR43" s="59"/>
      <c r="TNS43" s="149"/>
      <c r="TNT43" s="59"/>
      <c r="TNU43" s="149"/>
      <c r="TNV43" s="59"/>
      <c r="TNW43" s="149"/>
      <c r="TNX43" s="59"/>
      <c r="TNY43" s="149"/>
      <c r="TNZ43" s="59"/>
      <c r="TOA43" s="149"/>
      <c r="TOB43" s="59"/>
      <c r="TOC43" s="149"/>
      <c r="TOD43" s="59"/>
      <c r="TOE43" s="149"/>
      <c r="TOF43" s="59"/>
      <c r="TOG43" s="149"/>
      <c r="TOH43" s="59"/>
      <c r="TOI43" s="149"/>
      <c r="TOJ43" s="59"/>
      <c r="TOK43" s="149"/>
      <c r="TOL43" s="59"/>
      <c r="TOM43" s="149"/>
      <c r="TON43" s="59"/>
      <c r="TOO43" s="149"/>
      <c r="TOP43" s="59"/>
      <c r="TOQ43" s="149"/>
      <c r="TOR43" s="59"/>
      <c r="TOS43" s="149"/>
      <c r="TOT43" s="59"/>
      <c r="TOU43" s="149"/>
      <c r="TOV43" s="59"/>
      <c r="TOW43" s="149"/>
      <c r="TOX43" s="59"/>
      <c r="TOY43" s="149"/>
      <c r="TOZ43" s="59"/>
      <c r="TPA43" s="149"/>
      <c r="TPB43" s="59"/>
      <c r="TPC43" s="149"/>
      <c r="TPD43" s="59"/>
      <c r="TPE43" s="149"/>
      <c r="TPF43" s="59"/>
      <c r="TPG43" s="149"/>
      <c r="TPH43" s="59"/>
      <c r="TPI43" s="149"/>
      <c r="TPJ43" s="59"/>
      <c r="TPK43" s="149"/>
      <c r="TPL43" s="59"/>
      <c r="TPM43" s="149"/>
      <c r="TPN43" s="59"/>
      <c r="TPO43" s="149"/>
      <c r="TPP43" s="59"/>
      <c r="TPQ43" s="149"/>
      <c r="TPR43" s="59"/>
      <c r="TPS43" s="149"/>
      <c r="TPT43" s="59"/>
      <c r="TPU43" s="149"/>
      <c r="TPV43" s="59"/>
      <c r="TPW43" s="149"/>
      <c r="TPX43" s="59"/>
      <c r="TPY43" s="149"/>
      <c r="TPZ43" s="59"/>
      <c r="TQA43" s="149"/>
      <c r="TQB43" s="59"/>
      <c r="TQC43" s="149"/>
      <c r="TQD43" s="59"/>
      <c r="TQE43" s="149"/>
      <c r="TQF43" s="59"/>
      <c r="TQG43" s="149"/>
      <c r="TQH43" s="59"/>
      <c r="TQI43" s="149"/>
      <c r="TQJ43" s="59"/>
      <c r="TQK43" s="149"/>
      <c r="TQL43" s="59"/>
      <c r="TQM43" s="149"/>
      <c r="TQN43" s="59"/>
      <c r="TQO43" s="149"/>
      <c r="TQP43" s="59"/>
      <c r="TQQ43" s="149"/>
      <c r="TQR43" s="59"/>
      <c r="TQS43" s="149"/>
      <c r="TQT43" s="59"/>
      <c r="TQU43" s="149"/>
      <c r="TQV43" s="59"/>
      <c r="TQW43" s="149"/>
      <c r="TQX43" s="59"/>
      <c r="TQY43" s="149"/>
      <c r="TQZ43" s="59"/>
      <c r="TRA43" s="149"/>
      <c r="TRB43" s="59"/>
      <c r="TRC43" s="149"/>
      <c r="TRD43" s="59"/>
      <c r="TRE43" s="149"/>
      <c r="TRF43" s="59"/>
      <c r="TRG43" s="149"/>
      <c r="TRH43" s="59"/>
      <c r="TRI43" s="149"/>
      <c r="TRJ43" s="59"/>
      <c r="TRK43" s="149"/>
      <c r="TRL43" s="59"/>
      <c r="TRM43" s="149"/>
      <c r="TRN43" s="59"/>
      <c r="TRO43" s="149"/>
      <c r="TRP43" s="59"/>
      <c r="TRQ43" s="149"/>
      <c r="TRR43" s="59"/>
      <c r="TRS43" s="149"/>
      <c r="TRT43" s="59"/>
      <c r="TRU43" s="149"/>
      <c r="TRV43" s="59"/>
      <c r="TRW43" s="149"/>
      <c r="TRX43" s="59"/>
      <c r="TRY43" s="149"/>
      <c r="TRZ43" s="59"/>
      <c r="TSA43" s="149"/>
      <c r="TSB43" s="59"/>
      <c r="TSC43" s="149"/>
      <c r="TSD43" s="59"/>
      <c r="TSE43" s="149"/>
      <c r="TSF43" s="59"/>
      <c r="TSG43" s="149"/>
      <c r="TSH43" s="59"/>
      <c r="TSI43" s="149"/>
      <c r="TSJ43" s="59"/>
      <c r="TSK43" s="149"/>
      <c r="TSL43" s="59"/>
      <c r="TSM43" s="149"/>
      <c r="TSN43" s="59"/>
      <c r="TSO43" s="149"/>
      <c r="TSP43" s="59"/>
      <c r="TSQ43" s="149"/>
      <c r="TSR43" s="59"/>
      <c r="TSS43" s="149"/>
      <c r="TST43" s="59"/>
      <c r="TSU43" s="149"/>
      <c r="TSV43" s="59"/>
      <c r="TSW43" s="149"/>
      <c r="TSX43" s="59"/>
      <c r="TSY43" s="149"/>
      <c r="TSZ43" s="59"/>
      <c r="TTA43" s="149"/>
      <c r="TTB43" s="59"/>
      <c r="TTC43" s="149"/>
      <c r="TTD43" s="59"/>
      <c r="TTE43" s="149"/>
      <c r="TTF43" s="59"/>
      <c r="TTG43" s="149"/>
      <c r="TTH43" s="59"/>
      <c r="TTI43" s="149"/>
      <c r="TTJ43" s="59"/>
      <c r="TTK43" s="149"/>
      <c r="TTL43" s="59"/>
      <c r="TTM43" s="149"/>
      <c r="TTN43" s="59"/>
      <c r="TTO43" s="149"/>
      <c r="TTP43" s="59"/>
      <c r="TTQ43" s="149"/>
      <c r="TTR43" s="59"/>
      <c r="TTS43" s="149"/>
      <c r="TTT43" s="59"/>
      <c r="TTU43" s="149"/>
      <c r="TTV43" s="59"/>
      <c r="TTW43" s="149"/>
      <c r="TTX43" s="59"/>
      <c r="TTY43" s="149"/>
      <c r="TTZ43" s="59"/>
      <c r="TUA43" s="149"/>
      <c r="TUB43" s="59"/>
      <c r="TUC43" s="149"/>
      <c r="TUD43" s="59"/>
      <c r="TUE43" s="149"/>
      <c r="TUF43" s="59"/>
      <c r="TUG43" s="149"/>
      <c r="TUH43" s="59"/>
      <c r="TUI43" s="149"/>
      <c r="TUJ43" s="59"/>
      <c r="TUK43" s="149"/>
      <c r="TUL43" s="59"/>
      <c r="TUM43" s="149"/>
      <c r="TUN43" s="59"/>
      <c r="TUO43" s="149"/>
      <c r="TUP43" s="59"/>
      <c r="TUQ43" s="149"/>
      <c r="TUR43" s="59"/>
      <c r="TUS43" s="149"/>
      <c r="TUT43" s="59"/>
      <c r="TUU43" s="149"/>
      <c r="TUV43" s="59"/>
      <c r="TUW43" s="149"/>
      <c r="TUX43" s="59"/>
      <c r="TUY43" s="149"/>
      <c r="TUZ43" s="59"/>
      <c r="TVA43" s="149"/>
      <c r="TVB43" s="59"/>
      <c r="TVC43" s="149"/>
      <c r="TVD43" s="59"/>
      <c r="TVE43" s="149"/>
      <c r="TVF43" s="59"/>
      <c r="TVG43" s="149"/>
      <c r="TVH43" s="59"/>
      <c r="TVI43" s="149"/>
      <c r="TVJ43" s="59"/>
      <c r="TVK43" s="149"/>
      <c r="TVL43" s="59"/>
      <c r="TVM43" s="149"/>
      <c r="TVN43" s="59"/>
      <c r="TVO43" s="149"/>
      <c r="TVP43" s="59"/>
      <c r="TVQ43" s="149"/>
      <c r="TVR43" s="59"/>
      <c r="TVS43" s="149"/>
      <c r="TVT43" s="59"/>
      <c r="TVU43" s="149"/>
      <c r="TVV43" s="59"/>
      <c r="TVW43" s="149"/>
      <c r="TVX43" s="59"/>
      <c r="TVY43" s="149"/>
      <c r="TVZ43" s="59"/>
      <c r="TWA43" s="149"/>
      <c r="TWB43" s="59"/>
      <c r="TWC43" s="149"/>
      <c r="TWD43" s="59"/>
      <c r="TWE43" s="149"/>
      <c r="TWF43" s="59"/>
      <c r="TWG43" s="149"/>
      <c r="TWH43" s="59"/>
      <c r="TWI43" s="149"/>
      <c r="TWJ43" s="59"/>
      <c r="TWK43" s="149"/>
      <c r="TWL43" s="59"/>
      <c r="TWM43" s="149"/>
      <c r="TWN43" s="59"/>
      <c r="TWO43" s="149"/>
      <c r="TWP43" s="59"/>
      <c r="TWQ43" s="149"/>
      <c r="TWR43" s="59"/>
      <c r="TWS43" s="149"/>
      <c r="TWT43" s="59"/>
      <c r="TWU43" s="149"/>
      <c r="TWV43" s="59"/>
      <c r="TWW43" s="149"/>
      <c r="TWX43" s="59"/>
      <c r="TWY43" s="149"/>
      <c r="TWZ43" s="59"/>
      <c r="TXA43" s="149"/>
      <c r="TXB43" s="59"/>
      <c r="TXC43" s="149"/>
      <c r="TXD43" s="59"/>
      <c r="TXE43" s="149"/>
      <c r="TXF43" s="59"/>
      <c r="TXG43" s="149"/>
      <c r="TXH43" s="59"/>
      <c r="TXI43" s="149"/>
      <c r="TXJ43" s="59"/>
      <c r="TXK43" s="149"/>
      <c r="TXL43" s="59"/>
      <c r="TXM43" s="149"/>
      <c r="TXN43" s="59"/>
      <c r="TXO43" s="149"/>
      <c r="TXP43" s="59"/>
      <c r="TXQ43" s="149"/>
      <c r="TXR43" s="59"/>
      <c r="TXS43" s="149"/>
      <c r="TXT43" s="59"/>
      <c r="TXU43" s="149"/>
      <c r="TXV43" s="59"/>
      <c r="TXW43" s="149"/>
      <c r="TXX43" s="59"/>
      <c r="TXY43" s="149"/>
      <c r="TXZ43" s="59"/>
      <c r="TYA43" s="149"/>
      <c r="TYB43" s="59"/>
      <c r="TYC43" s="149"/>
      <c r="TYD43" s="59"/>
      <c r="TYE43" s="149"/>
      <c r="TYF43" s="59"/>
      <c r="TYG43" s="149"/>
      <c r="TYH43" s="59"/>
      <c r="TYI43" s="149"/>
      <c r="TYJ43" s="59"/>
      <c r="TYK43" s="149"/>
      <c r="TYL43" s="59"/>
      <c r="TYM43" s="149"/>
      <c r="TYN43" s="59"/>
      <c r="TYO43" s="149"/>
      <c r="TYP43" s="59"/>
      <c r="TYQ43" s="149"/>
      <c r="TYR43" s="59"/>
      <c r="TYS43" s="149"/>
      <c r="TYT43" s="59"/>
      <c r="TYU43" s="149"/>
      <c r="TYV43" s="59"/>
      <c r="TYW43" s="149"/>
      <c r="TYX43" s="59"/>
      <c r="TYY43" s="149"/>
      <c r="TYZ43" s="59"/>
      <c r="TZA43" s="149"/>
      <c r="TZB43" s="59"/>
      <c r="TZC43" s="149"/>
      <c r="TZD43" s="59"/>
      <c r="TZE43" s="149"/>
      <c r="TZF43" s="59"/>
      <c r="TZG43" s="149"/>
      <c r="TZH43" s="59"/>
      <c r="TZI43" s="149"/>
      <c r="TZJ43" s="59"/>
      <c r="TZK43" s="149"/>
      <c r="TZL43" s="59"/>
      <c r="TZM43" s="149"/>
      <c r="TZN43" s="59"/>
      <c r="TZO43" s="149"/>
      <c r="TZP43" s="59"/>
      <c r="TZQ43" s="149"/>
      <c r="TZR43" s="59"/>
      <c r="TZS43" s="149"/>
      <c r="TZT43" s="59"/>
      <c r="TZU43" s="149"/>
      <c r="TZV43" s="59"/>
      <c r="TZW43" s="149"/>
      <c r="TZX43" s="59"/>
      <c r="TZY43" s="149"/>
      <c r="TZZ43" s="59"/>
      <c r="UAA43" s="149"/>
      <c r="UAB43" s="59"/>
      <c r="UAC43" s="149"/>
      <c r="UAD43" s="59"/>
      <c r="UAE43" s="149"/>
      <c r="UAF43" s="59"/>
      <c r="UAG43" s="149"/>
      <c r="UAH43" s="59"/>
      <c r="UAI43" s="149"/>
      <c r="UAJ43" s="59"/>
      <c r="UAK43" s="149"/>
      <c r="UAL43" s="59"/>
      <c r="UAM43" s="149"/>
      <c r="UAN43" s="59"/>
      <c r="UAO43" s="149"/>
      <c r="UAP43" s="59"/>
      <c r="UAQ43" s="149"/>
      <c r="UAR43" s="59"/>
      <c r="UAS43" s="149"/>
      <c r="UAT43" s="59"/>
      <c r="UAU43" s="149"/>
      <c r="UAV43" s="59"/>
      <c r="UAW43" s="149"/>
      <c r="UAX43" s="59"/>
      <c r="UAY43" s="149"/>
      <c r="UAZ43" s="59"/>
      <c r="UBA43" s="149"/>
      <c r="UBB43" s="59"/>
      <c r="UBC43" s="149"/>
      <c r="UBD43" s="59"/>
      <c r="UBE43" s="149"/>
      <c r="UBF43" s="59"/>
      <c r="UBG43" s="149"/>
      <c r="UBH43" s="59"/>
      <c r="UBI43" s="149"/>
      <c r="UBJ43" s="59"/>
      <c r="UBK43" s="149"/>
      <c r="UBL43" s="59"/>
      <c r="UBM43" s="149"/>
      <c r="UBN43" s="59"/>
      <c r="UBO43" s="149"/>
      <c r="UBP43" s="59"/>
      <c r="UBQ43" s="149"/>
      <c r="UBR43" s="59"/>
      <c r="UBS43" s="149"/>
      <c r="UBT43" s="59"/>
      <c r="UBU43" s="149"/>
      <c r="UBV43" s="59"/>
      <c r="UBW43" s="149"/>
      <c r="UBX43" s="59"/>
      <c r="UBY43" s="149"/>
      <c r="UBZ43" s="59"/>
      <c r="UCA43" s="149"/>
      <c r="UCB43" s="59"/>
      <c r="UCC43" s="149"/>
      <c r="UCD43" s="59"/>
      <c r="UCE43" s="149"/>
      <c r="UCF43" s="59"/>
      <c r="UCG43" s="149"/>
      <c r="UCH43" s="59"/>
      <c r="UCI43" s="149"/>
      <c r="UCJ43" s="59"/>
      <c r="UCK43" s="149"/>
      <c r="UCL43" s="59"/>
      <c r="UCM43" s="149"/>
      <c r="UCN43" s="59"/>
      <c r="UCO43" s="149"/>
      <c r="UCP43" s="59"/>
      <c r="UCQ43" s="149"/>
      <c r="UCR43" s="59"/>
      <c r="UCS43" s="149"/>
      <c r="UCT43" s="59"/>
      <c r="UCU43" s="149"/>
      <c r="UCV43" s="59"/>
      <c r="UCW43" s="149"/>
      <c r="UCX43" s="59"/>
      <c r="UCY43" s="149"/>
      <c r="UCZ43" s="59"/>
      <c r="UDA43" s="149"/>
      <c r="UDB43" s="59"/>
      <c r="UDC43" s="149"/>
      <c r="UDD43" s="59"/>
      <c r="UDE43" s="149"/>
      <c r="UDF43" s="59"/>
      <c r="UDG43" s="149"/>
      <c r="UDH43" s="59"/>
      <c r="UDI43" s="149"/>
      <c r="UDJ43" s="59"/>
      <c r="UDK43" s="149"/>
      <c r="UDL43" s="59"/>
      <c r="UDM43" s="149"/>
      <c r="UDN43" s="59"/>
      <c r="UDO43" s="149"/>
      <c r="UDP43" s="59"/>
      <c r="UDQ43" s="149"/>
      <c r="UDR43" s="59"/>
      <c r="UDS43" s="149"/>
      <c r="UDT43" s="59"/>
      <c r="UDU43" s="149"/>
      <c r="UDV43" s="59"/>
      <c r="UDW43" s="149"/>
      <c r="UDX43" s="59"/>
      <c r="UDY43" s="149"/>
      <c r="UDZ43" s="59"/>
      <c r="UEA43" s="149"/>
      <c r="UEB43" s="59"/>
      <c r="UEC43" s="149"/>
      <c r="UED43" s="59"/>
      <c r="UEE43" s="149"/>
      <c r="UEF43" s="59"/>
      <c r="UEG43" s="149"/>
      <c r="UEH43" s="59"/>
      <c r="UEI43" s="149"/>
      <c r="UEJ43" s="59"/>
      <c r="UEK43" s="149"/>
      <c r="UEL43" s="59"/>
      <c r="UEM43" s="149"/>
      <c r="UEN43" s="59"/>
      <c r="UEO43" s="149"/>
      <c r="UEP43" s="59"/>
      <c r="UEQ43" s="149"/>
      <c r="UER43" s="59"/>
      <c r="UES43" s="149"/>
      <c r="UET43" s="59"/>
      <c r="UEU43" s="149"/>
      <c r="UEV43" s="59"/>
      <c r="UEW43" s="149"/>
      <c r="UEX43" s="59"/>
      <c r="UEY43" s="149"/>
      <c r="UEZ43" s="59"/>
      <c r="UFA43" s="149"/>
      <c r="UFB43" s="59"/>
      <c r="UFC43" s="149"/>
      <c r="UFD43" s="59"/>
      <c r="UFE43" s="149"/>
      <c r="UFF43" s="59"/>
      <c r="UFG43" s="149"/>
      <c r="UFH43" s="59"/>
      <c r="UFI43" s="149"/>
      <c r="UFJ43" s="59"/>
      <c r="UFK43" s="149"/>
      <c r="UFL43" s="59"/>
      <c r="UFM43" s="149"/>
      <c r="UFN43" s="59"/>
      <c r="UFO43" s="149"/>
      <c r="UFP43" s="59"/>
      <c r="UFQ43" s="149"/>
      <c r="UFR43" s="59"/>
      <c r="UFS43" s="149"/>
      <c r="UFT43" s="59"/>
      <c r="UFU43" s="149"/>
      <c r="UFV43" s="59"/>
      <c r="UFW43" s="149"/>
      <c r="UFX43" s="59"/>
      <c r="UFY43" s="149"/>
      <c r="UFZ43" s="59"/>
      <c r="UGA43" s="149"/>
      <c r="UGB43" s="59"/>
      <c r="UGC43" s="149"/>
      <c r="UGD43" s="59"/>
      <c r="UGE43" s="149"/>
      <c r="UGF43" s="59"/>
      <c r="UGG43" s="149"/>
      <c r="UGH43" s="59"/>
      <c r="UGI43" s="149"/>
      <c r="UGJ43" s="59"/>
      <c r="UGK43" s="149"/>
      <c r="UGL43" s="59"/>
      <c r="UGM43" s="149"/>
      <c r="UGN43" s="59"/>
      <c r="UGO43" s="149"/>
      <c r="UGP43" s="59"/>
      <c r="UGQ43" s="149"/>
      <c r="UGR43" s="59"/>
      <c r="UGS43" s="149"/>
      <c r="UGT43" s="59"/>
      <c r="UGU43" s="149"/>
      <c r="UGV43" s="59"/>
      <c r="UGW43" s="149"/>
      <c r="UGX43" s="59"/>
      <c r="UGY43" s="149"/>
      <c r="UGZ43" s="59"/>
      <c r="UHA43" s="149"/>
      <c r="UHB43" s="59"/>
      <c r="UHC43" s="149"/>
      <c r="UHD43" s="59"/>
      <c r="UHE43" s="149"/>
      <c r="UHF43" s="59"/>
      <c r="UHG43" s="149"/>
      <c r="UHH43" s="59"/>
      <c r="UHI43" s="149"/>
      <c r="UHJ43" s="59"/>
      <c r="UHK43" s="149"/>
      <c r="UHL43" s="59"/>
      <c r="UHM43" s="149"/>
      <c r="UHN43" s="59"/>
      <c r="UHO43" s="149"/>
      <c r="UHP43" s="59"/>
      <c r="UHQ43" s="149"/>
      <c r="UHR43" s="59"/>
      <c r="UHS43" s="149"/>
      <c r="UHT43" s="59"/>
      <c r="UHU43" s="149"/>
      <c r="UHV43" s="59"/>
      <c r="UHW43" s="149"/>
      <c r="UHX43" s="59"/>
      <c r="UHY43" s="149"/>
      <c r="UHZ43" s="59"/>
      <c r="UIA43" s="149"/>
      <c r="UIB43" s="59"/>
      <c r="UIC43" s="149"/>
      <c r="UID43" s="59"/>
      <c r="UIE43" s="149"/>
      <c r="UIF43" s="59"/>
      <c r="UIG43" s="149"/>
      <c r="UIH43" s="59"/>
      <c r="UII43" s="149"/>
      <c r="UIJ43" s="59"/>
      <c r="UIK43" s="149"/>
      <c r="UIL43" s="59"/>
      <c r="UIM43" s="149"/>
      <c r="UIN43" s="59"/>
      <c r="UIO43" s="149"/>
      <c r="UIP43" s="59"/>
      <c r="UIQ43" s="149"/>
      <c r="UIR43" s="59"/>
      <c r="UIS43" s="149"/>
      <c r="UIT43" s="59"/>
      <c r="UIU43" s="149"/>
      <c r="UIV43" s="59"/>
      <c r="UIW43" s="149"/>
      <c r="UIX43" s="59"/>
      <c r="UIY43" s="149"/>
      <c r="UIZ43" s="59"/>
      <c r="UJA43" s="149"/>
      <c r="UJB43" s="59"/>
      <c r="UJC43" s="149"/>
      <c r="UJD43" s="59"/>
      <c r="UJE43" s="149"/>
      <c r="UJF43" s="59"/>
      <c r="UJG43" s="149"/>
      <c r="UJH43" s="59"/>
      <c r="UJI43" s="149"/>
      <c r="UJJ43" s="59"/>
      <c r="UJK43" s="149"/>
      <c r="UJL43" s="59"/>
      <c r="UJM43" s="149"/>
      <c r="UJN43" s="59"/>
      <c r="UJO43" s="149"/>
      <c r="UJP43" s="59"/>
      <c r="UJQ43" s="149"/>
      <c r="UJR43" s="59"/>
      <c r="UJS43" s="149"/>
      <c r="UJT43" s="59"/>
      <c r="UJU43" s="149"/>
      <c r="UJV43" s="59"/>
      <c r="UJW43" s="149"/>
      <c r="UJX43" s="59"/>
      <c r="UJY43" s="149"/>
      <c r="UJZ43" s="59"/>
      <c r="UKA43" s="149"/>
      <c r="UKB43" s="59"/>
      <c r="UKC43" s="149"/>
      <c r="UKD43" s="59"/>
      <c r="UKE43" s="149"/>
      <c r="UKF43" s="59"/>
      <c r="UKG43" s="149"/>
      <c r="UKH43" s="59"/>
      <c r="UKI43" s="149"/>
      <c r="UKJ43" s="59"/>
      <c r="UKK43" s="149"/>
      <c r="UKL43" s="59"/>
      <c r="UKM43" s="149"/>
      <c r="UKN43" s="59"/>
      <c r="UKO43" s="149"/>
      <c r="UKP43" s="59"/>
      <c r="UKQ43" s="149"/>
      <c r="UKR43" s="59"/>
      <c r="UKS43" s="149"/>
      <c r="UKT43" s="59"/>
      <c r="UKU43" s="149"/>
      <c r="UKV43" s="59"/>
      <c r="UKW43" s="149"/>
      <c r="UKX43" s="59"/>
      <c r="UKY43" s="149"/>
      <c r="UKZ43" s="59"/>
      <c r="ULA43" s="149"/>
      <c r="ULB43" s="59"/>
      <c r="ULC43" s="149"/>
      <c r="ULD43" s="59"/>
      <c r="ULE43" s="149"/>
      <c r="ULF43" s="59"/>
      <c r="ULG43" s="149"/>
      <c r="ULH43" s="59"/>
      <c r="ULI43" s="149"/>
      <c r="ULJ43" s="59"/>
      <c r="ULK43" s="149"/>
      <c r="ULL43" s="59"/>
      <c r="ULM43" s="149"/>
      <c r="ULN43" s="59"/>
      <c r="ULO43" s="149"/>
      <c r="ULP43" s="59"/>
      <c r="ULQ43" s="149"/>
      <c r="ULR43" s="59"/>
      <c r="ULS43" s="149"/>
      <c r="ULT43" s="59"/>
      <c r="ULU43" s="149"/>
      <c r="ULV43" s="59"/>
      <c r="ULW43" s="149"/>
      <c r="ULX43" s="59"/>
      <c r="ULY43" s="149"/>
      <c r="ULZ43" s="59"/>
      <c r="UMA43" s="149"/>
      <c r="UMB43" s="59"/>
      <c r="UMC43" s="149"/>
      <c r="UMD43" s="59"/>
      <c r="UME43" s="149"/>
      <c r="UMF43" s="59"/>
      <c r="UMG43" s="149"/>
      <c r="UMH43" s="59"/>
      <c r="UMI43" s="149"/>
      <c r="UMJ43" s="59"/>
      <c r="UMK43" s="149"/>
      <c r="UML43" s="59"/>
      <c r="UMM43" s="149"/>
      <c r="UMN43" s="59"/>
      <c r="UMO43" s="149"/>
      <c r="UMP43" s="59"/>
      <c r="UMQ43" s="149"/>
      <c r="UMR43" s="59"/>
      <c r="UMS43" s="149"/>
      <c r="UMT43" s="59"/>
      <c r="UMU43" s="149"/>
      <c r="UMV43" s="59"/>
      <c r="UMW43" s="149"/>
      <c r="UMX43" s="59"/>
      <c r="UMY43" s="149"/>
      <c r="UMZ43" s="59"/>
      <c r="UNA43" s="149"/>
      <c r="UNB43" s="59"/>
      <c r="UNC43" s="149"/>
      <c r="UND43" s="59"/>
      <c r="UNE43" s="149"/>
      <c r="UNF43" s="59"/>
      <c r="UNG43" s="149"/>
      <c r="UNH43" s="59"/>
      <c r="UNI43" s="149"/>
      <c r="UNJ43" s="59"/>
      <c r="UNK43" s="149"/>
      <c r="UNL43" s="59"/>
      <c r="UNM43" s="149"/>
      <c r="UNN43" s="59"/>
      <c r="UNO43" s="149"/>
      <c r="UNP43" s="59"/>
      <c r="UNQ43" s="149"/>
      <c r="UNR43" s="59"/>
      <c r="UNS43" s="149"/>
      <c r="UNT43" s="59"/>
      <c r="UNU43" s="149"/>
      <c r="UNV43" s="59"/>
      <c r="UNW43" s="149"/>
      <c r="UNX43" s="59"/>
      <c r="UNY43" s="149"/>
      <c r="UNZ43" s="59"/>
      <c r="UOA43" s="149"/>
      <c r="UOB43" s="59"/>
      <c r="UOC43" s="149"/>
      <c r="UOD43" s="59"/>
      <c r="UOE43" s="149"/>
      <c r="UOF43" s="59"/>
      <c r="UOG43" s="149"/>
      <c r="UOH43" s="59"/>
      <c r="UOI43" s="149"/>
      <c r="UOJ43" s="59"/>
      <c r="UOK43" s="149"/>
      <c r="UOL43" s="59"/>
      <c r="UOM43" s="149"/>
      <c r="UON43" s="59"/>
      <c r="UOO43" s="149"/>
      <c r="UOP43" s="59"/>
      <c r="UOQ43" s="149"/>
      <c r="UOR43" s="59"/>
      <c r="UOS43" s="149"/>
      <c r="UOT43" s="59"/>
      <c r="UOU43" s="149"/>
      <c r="UOV43" s="59"/>
      <c r="UOW43" s="149"/>
      <c r="UOX43" s="59"/>
      <c r="UOY43" s="149"/>
      <c r="UOZ43" s="59"/>
      <c r="UPA43" s="149"/>
      <c r="UPB43" s="59"/>
      <c r="UPC43" s="149"/>
      <c r="UPD43" s="59"/>
      <c r="UPE43" s="149"/>
      <c r="UPF43" s="59"/>
      <c r="UPG43" s="149"/>
      <c r="UPH43" s="59"/>
      <c r="UPI43" s="149"/>
      <c r="UPJ43" s="59"/>
      <c r="UPK43" s="149"/>
      <c r="UPL43" s="59"/>
      <c r="UPM43" s="149"/>
      <c r="UPN43" s="59"/>
      <c r="UPO43" s="149"/>
      <c r="UPP43" s="59"/>
      <c r="UPQ43" s="149"/>
      <c r="UPR43" s="59"/>
      <c r="UPS43" s="149"/>
      <c r="UPT43" s="59"/>
      <c r="UPU43" s="149"/>
      <c r="UPV43" s="59"/>
      <c r="UPW43" s="149"/>
      <c r="UPX43" s="59"/>
      <c r="UPY43" s="149"/>
      <c r="UPZ43" s="59"/>
      <c r="UQA43" s="149"/>
      <c r="UQB43" s="59"/>
      <c r="UQC43" s="149"/>
      <c r="UQD43" s="59"/>
      <c r="UQE43" s="149"/>
      <c r="UQF43" s="59"/>
      <c r="UQG43" s="149"/>
      <c r="UQH43" s="59"/>
      <c r="UQI43" s="149"/>
      <c r="UQJ43" s="59"/>
      <c r="UQK43" s="149"/>
      <c r="UQL43" s="59"/>
      <c r="UQM43" s="149"/>
      <c r="UQN43" s="59"/>
      <c r="UQO43" s="149"/>
      <c r="UQP43" s="59"/>
      <c r="UQQ43" s="149"/>
      <c r="UQR43" s="59"/>
      <c r="UQS43" s="149"/>
      <c r="UQT43" s="59"/>
      <c r="UQU43" s="149"/>
      <c r="UQV43" s="59"/>
      <c r="UQW43" s="149"/>
      <c r="UQX43" s="59"/>
      <c r="UQY43" s="149"/>
      <c r="UQZ43" s="59"/>
      <c r="URA43" s="149"/>
      <c r="URB43" s="59"/>
      <c r="URC43" s="149"/>
      <c r="URD43" s="59"/>
      <c r="URE43" s="149"/>
      <c r="URF43" s="59"/>
      <c r="URG43" s="149"/>
      <c r="URH43" s="59"/>
      <c r="URI43" s="149"/>
      <c r="URJ43" s="59"/>
      <c r="URK43" s="149"/>
      <c r="URL43" s="59"/>
      <c r="URM43" s="149"/>
      <c r="URN43" s="59"/>
      <c r="URO43" s="149"/>
      <c r="URP43" s="59"/>
      <c r="URQ43" s="149"/>
      <c r="URR43" s="59"/>
      <c r="URS43" s="149"/>
      <c r="URT43" s="59"/>
      <c r="URU43" s="149"/>
      <c r="URV43" s="59"/>
      <c r="URW43" s="149"/>
      <c r="URX43" s="59"/>
      <c r="URY43" s="149"/>
      <c r="URZ43" s="59"/>
      <c r="USA43" s="149"/>
      <c r="USB43" s="59"/>
      <c r="USC43" s="149"/>
      <c r="USD43" s="59"/>
      <c r="USE43" s="149"/>
      <c r="USF43" s="59"/>
      <c r="USG43" s="149"/>
      <c r="USH43" s="59"/>
      <c r="USI43" s="149"/>
      <c r="USJ43" s="59"/>
      <c r="USK43" s="149"/>
      <c r="USL43" s="59"/>
      <c r="USM43" s="149"/>
      <c r="USN43" s="59"/>
      <c r="USO43" s="149"/>
      <c r="USP43" s="59"/>
      <c r="USQ43" s="149"/>
      <c r="USR43" s="59"/>
      <c r="USS43" s="149"/>
      <c r="UST43" s="59"/>
      <c r="USU43" s="149"/>
      <c r="USV43" s="59"/>
      <c r="USW43" s="149"/>
      <c r="USX43" s="59"/>
      <c r="USY43" s="149"/>
      <c r="USZ43" s="59"/>
      <c r="UTA43" s="149"/>
      <c r="UTB43" s="59"/>
      <c r="UTC43" s="149"/>
      <c r="UTD43" s="59"/>
      <c r="UTE43" s="149"/>
      <c r="UTF43" s="59"/>
      <c r="UTG43" s="149"/>
      <c r="UTH43" s="59"/>
      <c r="UTI43" s="149"/>
      <c r="UTJ43" s="59"/>
      <c r="UTK43" s="149"/>
      <c r="UTL43" s="59"/>
      <c r="UTM43" s="149"/>
      <c r="UTN43" s="59"/>
      <c r="UTO43" s="149"/>
      <c r="UTP43" s="59"/>
      <c r="UTQ43" s="149"/>
      <c r="UTR43" s="59"/>
      <c r="UTS43" s="149"/>
      <c r="UTT43" s="59"/>
      <c r="UTU43" s="149"/>
      <c r="UTV43" s="59"/>
      <c r="UTW43" s="149"/>
      <c r="UTX43" s="59"/>
      <c r="UTY43" s="149"/>
      <c r="UTZ43" s="59"/>
      <c r="UUA43" s="149"/>
      <c r="UUB43" s="59"/>
      <c r="UUC43" s="149"/>
      <c r="UUD43" s="59"/>
      <c r="UUE43" s="149"/>
      <c r="UUF43" s="59"/>
      <c r="UUG43" s="149"/>
      <c r="UUH43" s="59"/>
      <c r="UUI43" s="149"/>
      <c r="UUJ43" s="59"/>
      <c r="UUK43" s="149"/>
      <c r="UUL43" s="59"/>
      <c r="UUM43" s="149"/>
      <c r="UUN43" s="59"/>
      <c r="UUO43" s="149"/>
      <c r="UUP43" s="59"/>
      <c r="UUQ43" s="149"/>
      <c r="UUR43" s="59"/>
      <c r="UUS43" s="149"/>
      <c r="UUT43" s="59"/>
      <c r="UUU43" s="149"/>
      <c r="UUV43" s="59"/>
      <c r="UUW43" s="149"/>
      <c r="UUX43" s="59"/>
      <c r="UUY43" s="149"/>
      <c r="UUZ43" s="59"/>
      <c r="UVA43" s="149"/>
      <c r="UVB43" s="59"/>
      <c r="UVC43" s="149"/>
      <c r="UVD43" s="59"/>
      <c r="UVE43" s="149"/>
      <c r="UVF43" s="59"/>
      <c r="UVG43" s="149"/>
      <c r="UVH43" s="59"/>
      <c r="UVI43" s="149"/>
      <c r="UVJ43" s="59"/>
      <c r="UVK43" s="149"/>
      <c r="UVL43" s="59"/>
      <c r="UVM43" s="149"/>
      <c r="UVN43" s="59"/>
      <c r="UVO43" s="149"/>
      <c r="UVP43" s="59"/>
      <c r="UVQ43" s="149"/>
      <c r="UVR43" s="59"/>
      <c r="UVS43" s="149"/>
      <c r="UVT43" s="59"/>
      <c r="UVU43" s="149"/>
      <c r="UVV43" s="59"/>
      <c r="UVW43" s="149"/>
      <c r="UVX43" s="59"/>
      <c r="UVY43" s="149"/>
      <c r="UVZ43" s="59"/>
      <c r="UWA43" s="149"/>
      <c r="UWB43" s="59"/>
      <c r="UWC43" s="149"/>
      <c r="UWD43" s="59"/>
      <c r="UWE43" s="149"/>
      <c r="UWF43" s="59"/>
      <c r="UWG43" s="149"/>
      <c r="UWH43" s="59"/>
      <c r="UWI43" s="149"/>
      <c r="UWJ43" s="59"/>
      <c r="UWK43" s="149"/>
      <c r="UWL43" s="59"/>
      <c r="UWM43" s="149"/>
      <c r="UWN43" s="59"/>
      <c r="UWO43" s="149"/>
      <c r="UWP43" s="59"/>
      <c r="UWQ43" s="149"/>
      <c r="UWR43" s="59"/>
      <c r="UWS43" s="149"/>
      <c r="UWT43" s="59"/>
      <c r="UWU43" s="149"/>
      <c r="UWV43" s="59"/>
      <c r="UWW43" s="149"/>
      <c r="UWX43" s="59"/>
      <c r="UWY43" s="149"/>
      <c r="UWZ43" s="59"/>
      <c r="UXA43" s="149"/>
      <c r="UXB43" s="59"/>
      <c r="UXC43" s="149"/>
      <c r="UXD43" s="59"/>
      <c r="UXE43" s="149"/>
      <c r="UXF43" s="59"/>
      <c r="UXG43" s="149"/>
      <c r="UXH43" s="59"/>
      <c r="UXI43" s="149"/>
      <c r="UXJ43" s="59"/>
      <c r="UXK43" s="149"/>
      <c r="UXL43" s="59"/>
      <c r="UXM43" s="149"/>
      <c r="UXN43" s="59"/>
      <c r="UXO43" s="149"/>
      <c r="UXP43" s="59"/>
      <c r="UXQ43" s="149"/>
      <c r="UXR43" s="59"/>
      <c r="UXS43" s="149"/>
      <c r="UXT43" s="59"/>
      <c r="UXU43" s="149"/>
      <c r="UXV43" s="59"/>
      <c r="UXW43" s="149"/>
      <c r="UXX43" s="59"/>
      <c r="UXY43" s="149"/>
      <c r="UXZ43" s="59"/>
      <c r="UYA43" s="149"/>
      <c r="UYB43" s="59"/>
      <c r="UYC43" s="149"/>
      <c r="UYD43" s="59"/>
      <c r="UYE43" s="149"/>
      <c r="UYF43" s="59"/>
      <c r="UYG43" s="149"/>
      <c r="UYH43" s="59"/>
      <c r="UYI43" s="149"/>
      <c r="UYJ43" s="59"/>
      <c r="UYK43" s="149"/>
      <c r="UYL43" s="59"/>
      <c r="UYM43" s="149"/>
      <c r="UYN43" s="59"/>
      <c r="UYO43" s="149"/>
      <c r="UYP43" s="59"/>
      <c r="UYQ43" s="149"/>
      <c r="UYR43" s="59"/>
      <c r="UYS43" s="149"/>
      <c r="UYT43" s="59"/>
      <c r="UYU43" s="149"/>
      <c r="UYV43" s="59"/>
      <c r="UYW43" s="149"/>
      <c r="UYX43" s="59"/>
      <c r="UYY43" s="149"/>
      <c r="UYZ43" s="59"/>
      <c r="UZA43" s="149"/>
      <c r="UZB43" s="59"/>
      <c r="UZC43" s="149"/>
      <c r="UZD43" s="59"/>
      <c r="UZE43" s="149"/>
      <c r="UZF43" s="59"/>
      <c r="UZG43" s="149"/>
      <c r="UZH43" s="59"/>
      <c r="UZI43" s="149"/>
      <c r="UZJ43" s="59"/>
      <c r="UZK43" s="149"/>
      <c r="UZL43" s="59"/>
      <c r="UZM43" s="149"/>
      <c r="UZN43" s="59"/>
      <c r="UZO43" s="149"/>
      <c r="UZP43" s="59"/>
      <c r="UZQ43" s="149"/>
      <c r="UZR43" s="59"/>
      <c r="UZS43" s="149"/>
      <c r="UZT43" s="59"/>
      <c r="UZU43" s="149"/>
      <c r="UZV43" s="59"/>
      <c r="UZW43" s="149"/>
      <c r="UZX43" s="59"/>
      <c r="UZY43" s="149"/>
      <c r="UZZ43" s="59"/>
      <c r="VAA43" s="149"/>
      <c r="VAB43" s="59"/>
      <c r="VAC43" s="149"/>
      <c r="VAD43" s="59"/>
      <c r="VAE43" s="149"/>
      <c r="VAF43" s="59"/>
      <c r="VAG43" s="149"/>
      <c r="VAH43" s="59"/>
      <c r="VAI43" s="149"/>
      <c r="VAJ43" s="59"/>
      <c r="VAK43" s="149"/>
      <c r="VAL43" s="59"/>
      <c r="VAM43" s="149"/>
      <c r="VAN43" s="59"/>
      <c r="VAO43" s="149"/>
      <c r="VAP43" s="59"/>
      <c r="VAQ43" s="149"/>
      <c r="VAR43" s="59"/>
      <c r="VAS43" s="149"/>
      <c r="VAT43" s="59"/>
      <c r="VAU43" s="149"/>
      <c r="VAV43" s="59"/>
      <c r="VAW43" s="149"/>
      <c r="VAX43" s="59"/>
      <c r="VAY43" s="149"/>
      <c r="VAZ43" s="59"/>
      <c r="VBA43" s="149"/>
      <c r="VBB43" s="59"/>
      <c r="VBC43" s="149"/>
      <c r="VBD43" s="59"/>
      <c r="VBE43" s="149"/>
      <c r="VBF43" s="59"/>
      <c r="VBG43" s="149"/>
      <c r="VBH43" s="59"/>
      <c r="VBI43" s="149"/>
      <c r="VBJ43" s="59"/>
      <c r="VBK43" s="149"/>
      <c r="VBL43" s="59"/>
      <c r="VBM43" s="149"/>
      <c r="VBN43" s="59"/>
      <c r="VBO43" s="149"/>
      <c r="VBP43" s="59"/>
      <c r="VBQ43" s="149"/>
      <c r="VBR43" s="59"/>
      <c r="VBS43" s="149"/>
      <c r="VBT43" s="59"/>
      <c r="VBU43" s="149"/>
      <c r="VBV43" s="59"/>
      <c r="VBW43" s="149"/>
      <c r="VBX43" s="59"/>
      <c r="VBY43" s="149"/>
      <c r="VBZ43" s="59"/>
      <c r="VCA43" s="149"/>
      <c r="VCB43" s="59"/>
      <c r="VCC43" s="149"/>
      <c r="VCD43" s="59"/>
      <c r="VCE43" s="149"/>
      <c r="VCF43" s="59"/>
      <c r="VCG43" s="149"/>
      <c r="VCH43" s="59"/>
      <c r="VCI43" s="149"/>
      <c r="VCJ43" s="59"/>
      <c r="VCK43" s="149"/>
      <c r="VCL43" s="59"/>
      <c r="VCM43" s="149"/>
      <c r="VCN43" s="59"/>
      <c r="VCO43" s="149"/>
      <c r="VCP43" s="59"/>
      <c r="VCQ43" s="149"/>
      <c r="VCR43" s="59"/>
      <c r="VCS43" s="149"/>
      <c r="VCT43" s="59"/>
      <c r="VCU43" s="149"/>
      <c r="VCV43" s="59"/>
      <c r="VCW43" s="149"/>
      <c r="VCX43" s="59"/>
      <c r="VCY43" s="149"/>
      <c r="VCZ43" s="59"/>
      <c r="VDA43" s="149"/>
      <c r="VDB43" s="59"/>
      <c r="VDC43" s="149"/>
      <c r="VDD43" s="59"/>
      <c r="VDE43" s="149"/>
      <c r="VDF43" s="59"/>
      <c r="VDG43" s="149"/>
      <c r="VDH43" s="59"/>
      <c r="VDI43" s="149"/>
      <c r="VDJ43" s="59"/>
      <c r="VDK43" s="149"/>
      <c r="VDL43" s="59"/>
      <c r="VDM43" s="149"/>
      <c r="VDN43" s="59"/>
      <c r="VDO43" s="149"/>
      <c r="VDP43" s="59"/>
      <c r="VDQ43" s="149"/>
      <c r="VDR43" s="59"/>
      <c r="VDS43" s="149"/>
      <c r="VDT43" s="59"/>
      <c r="VDU43" s="149"/>
      <c r="VDV43" s="59"/>
      <c r="VDW43" s="149"/>
      <c r="VDX43" s="59"/>
      <c r="VDY43" s="149"/>
      <c r="VDZ43" s="59"/>
      <c r="VEA43" s="149"/>
      <c r="VEB43" s="59"/>
      <c r="VEC43" s="149"/>
      <c r="VED43" s="59"/>
      <c r="VEE43" s="149"/>
      <c r="VEF43" s="59"/>
      <c r="VEG43" s="149"/>
      <c r="VEH43" s="59"/>
      <c r="VEI43" s="149"/>
      <c r="VEJ43" s="59"/>
      <c r="VEK43" s="149"/>
      <c r="VEL43" s="59"/>
      <c r="VEM43" s="149"/>
      <c r="VEN43" s="59"/>
      <c r="VEO43" s="149"/>
      <c r="VEP43" s="59"/>
      <c r="VEQ43" s="149"/>
      <c r="VER43" s="59"/>
      <c r="VES43" s="149"/>
      <c r="VET43" s="59"/>
      <c r="VEU43" s="149"/>
      <c r="VEV43" s="59"/>
      <c r="VEW43" s="149"/>
      <c r="VEX43" s="59"/>
      <c r="VEY43" s="149"/>
      <c r="VEZ43" s="59"/>
      <c r="VFA43" s="149"/>
      <c r="VFB43" s="59"/>
      <c r="VFC43" s="149"/>
      <c r="VFD43" s="59"/>
      <c r="VFE43" s="149"/>
      <c r="VFF43" s="59"/>
      <c r="VFG43" s="149"/>
      <c r="VFH43" s="59"/>
      <c r="VFI43" s="149"/>
      <c r="VFJ43" s="59"/>
      <c r="VFK43" s="149"/>
      <c r="VFL43" s="59"/>
      <c r="VFM43" s="149"/>
      <c r="VFN43" s="59"/>
      <c r="VFO43" s="149"/>
      <c r="VFP43" s="59"/>
      <c r="VFQ43" s="149"/>
      <c r="VFR43" s="59"/>
      <c r="VFS43" s="149"/>
      <c r="VFT43" s="59"/>
      <c r="VFU43" s="149"/>
      <c r="VFV43" s="59"/>
      <c r="VFW43" s="149"/>
      <c r="VFX43" s="59"/>
      <c r="VFY43" s="149"/>
      <c r="VFZ43" s="59"/>
      <c r="VGA43" s="149"/>
      <c r="VGB43" s="59"/>
      <c r="VGC43" s="149"/>
      <c r="VGD43" s="59"/>
      <c r="VGE43" s="149"/>
      <c r="VGF43" s="59"/>
      <c r="VGG43" s="149"/>
      <c r="VGH43" s="59"/>
      <c r="VGI43" s="149"/>
      <c r="VGJ43" s="59"/>
      <c r="VGK43" s="149"/>
      <c r="VGL43" s="59"/>
      <c r="VGM43" s="149"/>
      <c r="VGN43" s="59"/>
      <c r="VGO43" s="149"/>
      <c r="VGP43" s="59"/>
      <c r="VGQ43" s="149"/>
      <c r="VGR43" s="59"/>
      <c r="VGS43" s="149"/>
      <c r="VGT43" s="59"/>
      <c r="VGU43" s="149"/>
      <c r="VGV43" s="59"/>
      <c r="VGW43" s="149"/>
      <c r="VGX43" s="59"/>
      <c r="VGY43" s="149"/>
      <c r="VGZ43" s="59"/>
      <c r="VHA43" s="149"/>
      <c r="VHB43" s="59"/>
      <c r="VHC43" s="149"/>
      <c r="VHD43" s="59"/>
      <c r="VHE43" s="149"/>
      <c r="VHF43" s="59"/>
      <c r="VHG43" s="149"/>
      <c r="VHH43" s="59"/>
      <c r="VHI43" s="149"/>
      <c r="VHJ43" s="59"/>
      <c r="VHK43" s="149"/>
      <c r="VHL43" s="59"/>
      <c r="VHM43" s="149"/>
      <c r="VHN43" s="59"/>
      <c r="VHO43" s="149"/>
      <c r="VHP43" s="59"/>
      <c r="VHQ43" s="149"/>
      <c r="VHR43" s="59"/>
      <c r="VHS43" s="149"/>
      <c r="VHT43" s="59"/>
      <c r="VHU43" s="149"/>
      <c r="VHV43" s="59"/>
      <c r="VHW43" s="149"/>
      <c r="VHX43" s="59"/>
      <c r="VHY43" s="149"/>
      <c r="VHZ43" s="59"/>
      <c r="VIA43" s="149"/>
      <c r="VIB43" s="59"/>
      <c r="VIC43" s="149"/>
      <c r="VID43" s="59"/>
      <c r="VIE43" s="149"/>
      <c r="VIF43" s="59"/>
      <c r="VIG43" s="149"/>
      <c r="VIH43" s="59"/>
      <c r="VII43" s="149"/>
      <c r="VIJ43" s="59"/>
      <c r="VIK43" s="149"/>
      <c r="VIL43" s="59"/>
      <c r="VIM43" s="149"/>
      <c r="VIN43" s="59"/>
      <c r="VIO43" s="149"/>
      <c r="VIP43" s="59"/>
      <c r="VIQ43" s="149"/>
      <c r="VIR43" s="59"/>
      <c r="VIS43" s="149"/>
      <c r="VIT43" s="59"/>
      <c r="VIU43" s="149"/>
      <c r="VIV43" s="59"/>
      <c r="VIW43" s="149"/>
      <c r="VIX43" s="59"/>
      <c r="VIY43" s="149"/>
      <c r="VIZ43" s="59"/>
      <c r="VJA43" s="149"/>
      <c r="VJB43" s="59"/>
      <c r="VJC43" s="149"/>
      <c r="VJD43" s="59"/>
      <c r="VJE43" s="149"/>
      <c r="VJF43" s="59"/>
      <c r="VJG43" s="149"/>
      <c r="VJH43" s="59"/>
      <c r="VJI43" s="149"/>
      <c r="VJJ43" s="59"/>
      <c r="VJK43" s="149"/>
      <c r="VJL43" s="59"/>
      <c r="VJM43" s="149"/>
      <c r="VJN43" s="59"/>
      <c r="VJO43" s="149"/>
      <c r="VJP43" s="59"/>
      <c r="VJQ43" s="149"/>
      <c r="VJR43" s="59"/>
      <c r="VJS43" s="149"/>
      <c r="VJT43" s="59"/>
      <c r="VJU43" s="149"/>
      <c r="VJV43" s="59"/>
      <c r="VJW43" s="149"/>
      <c r="VJX43" s="59"/>
      <c r="VJY43" s="149"/>
      <c r="VJZ43" s="59"/>
      <c r="VKA43" s="149"/>
      <c r="VKB43" s="59"/>
      <c r="VKC43" s="149"/>
      <c r="VKD43" s="59"/>
      <c r="VKE43" s="149"/>
      <c r="VKF43" s="59"/>
      <c r="VKG43" s="149"/>
      <c r="VKH43" s="59"/>
      <c r="VKI43" s="149"/>
      <c r="VKJ43" s="59"/>
      <c r="VKK43" s="149"/>
      <c r="VKL43" s="59"/>
      <c r="VKM43" s="149"/>
      <c r="VKN43" s="59"/>
      <c r="VKO43" s="149"/>
      <c r="VKP43" s="59"/>
      <c r="VKQ43" s="149"/>
      <c r="VKR43" s="59"/>
      <c r="VKS43" s="149"/>
      <c r="VKT43" s="59"/>
      <c r="VKU43" s="149"/>
      <c r="VKV43" s="59"/>
      <c r="VKW43" s="149"/>
      <c r="VKX43" s="59"/>
      <c r="VKY43" s="149"/>
      <c r="VKZ43" s="59"/>
      <c r="VLA43" s="149"/>
      <c r="VLB43" s="59"/>
      <c r="VLC43" s="149"/>
      <c r="VLD43" s="59"/>
      <c r="VLE43" s="149"/>
      <c r="VLF43" s="59"/>
      <c r="VLG43" s="149"/>
      <c r="VLH43" s="59"/>
      <c r="VLI43" s="149"/>
      <c r="VLJ43" s="59"/>
      <c r="VLK43" s="149"/>
      <c r="VLL43" s="59"/>
      <c r="VLM43" s="149"/>
      <c r="VLN43" s="59"/>
      <c r="VLO43" s="149"/>
      <c r="VLP43" s="59"/>
      <c r="VLQ43" s="149"/>
      <c r="VLR43" s="59"/>
      <c r="VLS43" s="149"/>
      <c r="VLT43" s="59"/>
      <c r="VLU43" s="149"/>
      <c r="VLV43" s="59"/>
      <c r="VLW43" s="149"/>
      <c r="VLX43" s="59"/>
      <c r="VLY43" s="149"/>
      <c r="VLZ43" s="59"/>
      <c r="VMA43" s="149"/>
      <c r="VMB43" s="59"/>
      <c r="VMC43" s="149"/>
      <c r="VMD43" s="59"/>
      <c r="VME43" s="149"/>
      <c r="VMF43" s="59"/>
      <c r="VMG43" s="149"/>
      <c r="VMH43" s="59"/>
      <c r="VMI43" s="149"/>
      <c r="VMJ43" s="59"/>
      <c r="VMK43" s="149"/>
      <c r="VML43" s="59"/>
      <c r="VMM43" s="149"/>
      <c r="VMN43" s="59"/>
      <c r="VMO43" s="149"/>
      <c r="VMP43" s="59"/>
      <c r="VMQ43" s="149"/>
      <c r="VMR43" s="59"/>
      <c r="VMS43" s="149"/>
      <c r="VMT43" s="59"/>
      <c r="VMU43" s="149"/>
      <c r="VMV43" s="59"/>
      <c r="VMW43" s="149"/>
      <c r="VMX43" s="59"/>
      <c r="VMY43" s="149"/>
      <c r="VMZ43" s="59"/>
      <c r="VNA43" s="149"/>
      <c r="VNB43" s="59"/>
      <c r="VNC43" s="149"/>
      <c r="VND43" s="59"/>
      <c r="VNE43" s="149"/>
      <c r="VNF43" s="59"/>
      <c r="VNG43" s="149"/>
      <c r="VNH43" s="59"/>
      <c r="VNI43" s="149"/>
      <c r="VNJ43" s="59"/>
      <c r="VNK43" s="149"/>
      <c r="VNL43" s="59"/>
      <c r="VNM43" s="149"/>
      <c r="VNN43" s="59"/>
      <c r="VNO43" s="149"/>
      <c r="VNP43" s="59"/>
      <c r="VNQ43" s="149"/>
      <c r="VNR43" s="59"/>
      <c r="VNS43" s="149"/>
      <c r="VNT43" s="59"/>
      <c r="VNU43" s="149"/>
      <c r="VNV43" s="59"/>
      <c r="VNW43" s="149"/>
      <c r="VNX43" s="59"/>
      <c r="VNY43" s="149"/>
      <c r="VNZ43" s="59"/>
      <c r="VOA43" s="149"/>
      <c r="VOB43" s="59"/>
      <c r="VOC43" s="149"/>
      <c r="VOD43" s="59"/>
      <c r="VOE43" s="149"/>
      <c r="VOF43" s="59"/>
      <c r="VOG43" s="149"/>
      <c r="VOH43" s="59"/>
      <c r="VOI43" s="149"/>
      <c r="VOJ43" s="59"/>
      <c r="VOK43" s="149"/>
      <c r="VOL43" s="59"/>
      <c r="VOM43" s="149"/>
      <c r="VON43" s="59"/>
      <c r="VOO43" s="149"/>
      <c r="VOP43" s="59"/>
      <c r="VOQ43" s="149"/>
      <c r="VOR43" s="59"/>
      <c r="VOS43" s="149"/>
      <c r="VOT43" s="59"/>
      <c r="VOU43" s="149"/>
      <c r="VOV43" s="59"/>
      <c r="VOW43" s="149"/>
      <c r="VOX43" s="59"/>
      <c r="VOY43" s="149"/>
      <c r="VOZ43" s="59"/>
      <c r="VPA43" s="149"/>
      <c r="VPB43" s="59"/>
      <c r="VPC43" s="149"/>
      <c r="VPD43" s="59"/>
      <c r="VPE43" s="149"/>
      <c r="VPF43" s="59"/>
      <c r="VPG43" s="149"/>
      <c r="VPH43" s="59"/>
      <c r="VPI43" s="149"/>
      <c r="VPJ43" s="59"/>
      <c r="VPK43" s="149"/>
      <c r="VPL43" s="59"/>
      <c r="VPM43" s="149"/>
      <c r="VPN43" s="59"/>
      <c r="VPO43" s="149"/>
      <c r="VPP43" s="59"/>
      <c r="VPQ43" s="149"/>
      <c r="VPR43" s="59"/>
      <c r="VPS43" s="149"/>
      <c r="VPT43" s="59"/>
      <c r="VPU43" s="149"/>
      <c r="VPV43" s="59"/>
      <c r="VPW43" s="149"/>
      <c r="VPX43" s="59"/>
      <c r="VPY43" s="149"/>
      <c r="VPZ43" s="59"/>
      <c r="VQA43" s="149"/>
      <c r="VQB43" s="59"/>
      <c r="VQC43" s="149"/>
      <c r="VQD43" s="59"/>
      <c r="VQE43" s="149"/>
      <c r="VQF43" s="59"/>
      <c r="VQG43" s="149"/>
      <c r="VQH43" s="59"/>
      <c r="VQI43" s="149"/>
      <c r="VQJ43" s="59"/>
      <c r="VQK43" s="149"/>
      <c r="VQL43" s="59"/>
      <c r="VQM43" s="149"/>
      <c r="VQN43" s="59"/>
      <c r="VQO43" s="149"/>
      <c r="VQP43" s="59"/>
      <c r="VQQ43" s="149"/>
      <c r="VQR43" s="59"/>
      <c r="VQS43" s="149"/>
      <c r="VQT43" s="59"/>
      <c r="VQU43" s="149"/>
      <c r="VQV43" s="59"/>
      <c r="VQW43" s="149"/>
      <c r="VQX43" s="59"/>
      <c r="VQY43" s="149"/>
      <c r="VQZ43" s="59"/>
      <c r="VRA43" s="149"/>
      <c r="VRB43" s="59"/>
      <c r="VRC43" s="149"/>
      <c r="VRD43" s="59"/>
      <c r="VRE43" s="149"/>
      <c r="VRF43" s="59"/>
      <c r="VRG43" s="149"/>
      <c r="VRH43" s="59"/>
      <c r="VRI43" s="149"/>
      <c r="VRJ43" s="59"/>
      <c r="VRK43" s="149"/>
      <c r="VRL43" s="59"/>
      <c r="VRM43" s="149"/>
      <c r="VRN43" s="59"/>
      <c r="VRO43" s="149"/>
      <c r="VRP43" s="59"/>
      <c r="VRQ43" s="149"/>
      <c r="VRR43" s="59"/>
      <c r="VRS43" s="149"/>
      <c r="VRT43" s="59"/>
      <c r="VRU43" s="149"/>
      <c r="VRV43" s="59"/>
      <c r="VRW43" s="149"/>
      <c r="VRX43" s="59"/>
      <c r="VRY43" s="149"/>
      <c r="VRZ43" s="59"/>
      <c r="VSA43" s="149"/>
      <c r="VSB43" s="59"/>
      <c r="VSC43" s="149"/>
      <c r="VSD43" s="59"/>
      <c r="VSE43" s="149"/>
      <c r="VSF43" s="59"/>
      <c r="VSG43" s="149"/>
      <c r="VSH43" s="59"/>
      <c r="VSI43" s="149"/>
      <c r="VSJ43" s="59"/>
      <c r="VSK43" s="149"/>
      <c r="VSL43" s="59"/>
      <c r="VSM43" s="149"/>
      <c r="VSN43" s="59"/>
      <c r="VSO43" s="149"/>
      <c r="VSP43" s="59"/>
      <c r="VSQ43" s="149"/>
      <c r="VSR43" s="59"/>
      <c r="VSS43" s="149"/>
      <c r="VST43" s="59"/>
      <c r="VSU43" s="149"/>
      <c r="VSV43" s="59"/>
      <c r="VSW43" s="149"/>
      <c r="VSX43" s="59"/>
      <c r="VSY43" s="149"/>
      <c r="VSZ43" s="59"/>
      <c r="VTA43" s="149"/>
      <c r="VTB43" s="59"/>
      <c r="VTC43" s="149"/>
      <c r="VTD43" s="59"/>
      <c r="VTE43" s="149"/>
      <c r="VTF43" s="59"/>
      <c r="VTG43" s="149"/>
      <c r="VTH43" s="59"/>
      <c r="VTI43" s="149"/>
      <c r="VTJ43" s="59"/>
      <c r="VTK43" s="149"/>
      <c r="VTL43" s="59"/>
      <c r="VTM43" s="149"/>
      <c r="VTN43" s="59"/>
      <c r="VTO43" s="149"/>
      <c r="VTP43" s="59"/>
      <c r="VTQ43" s="149"/>
      <c r="VTR43" s="59"/>
      <c r="VTS43" s="149"/>
      <c r="VTT43" s="59"/>
      <c r="VTU43" s="149"/>
      <c r="VTV43" s="59"/>
      <c r="VTW43" s="149"/>
      <c r="VTX43" s="59"/>
      <c r="VTY43" s="149"/>
      <c r="VTZ43" s="59"/>
      <c r="VUA43" s="149"/>
      <c r="VUB43" s="59"/>
      <c r="VUC43" s="149"/>
      <c r="VUD43" s="59"/>
      <c r="VUE43" s="149"/>
      <c r="VUF43" s="59"/>
      <c r="VUG43" s="149"/>
      <c r="VUH43" s="59"/>
      <c r="VUI43" s="149"/>
      <c r="VUJ43" s="59"/>
      <c r="VUK43" s="149"/>
      <c r="VUL43" s="59"/>
      <c r="VUM43" s="149"/>
      <c r="VUN43" s="59"/>
      <c r="VUO43" s="149"/>
      <c r="VUP43" s="59"/>
      <c r="VUQ43" s="149"/>
      <c r="VUR43" s="59"/>
      <c r="VUS43" s="149"/>
      <c r="VUT43" s="59"/>
      <c r="VUU43" s="149"/>
      <c r="VUV43" s="59"/>
      <c r="VUW43" s="149"/>
      <c r="VUX43" s="59"/>
      <c r="VUY43" s="149"/>
      <c r="VUZ43" s="59"/>
      <c r="VVA43" s="149"/>
      <c r="VVB43" s="59"/>
      <c r="VVC43" s="149"/>
      <c r="VVD43" s="59"/>
      <c r="VVE43" s="149"/>
      <c r="VVF43" s="59"/>
      <c r="VVG43" s="149"/>
      <c r="VVH43" s="59"/>
      <c r="VVI43" s="149"/>
      <c r="VVJ43" s="59"/>
      <c r="VVK43" s="149"/>
      <c r="VVL43" s="59"/>
      <c r="VVM43" s="149"/>
      <c r="VVN43" s="59"/>
      <c r="VVO43" s="149"/>
      <c r="VVP43" s="59"/>
      <c r="VVQ43" s="149"/>
      <c r="VVR43" s="59"/>
      <c r="VVS43" s="149"/>
      <c r="VVT43" s="59"/>
      <c r="VVU43" s="149"/>
      <c r="VVV43" s="59"/>
      <c r="VVW43" s="149"/>
      <c r="VVX43" s="59"/>
      <c r="VVY43" s="149"/>
      <c r="VVZ43" s="59"/>
      <c r="VWA43" s="149"/>
      <c r="VWB43" s="59"/>
      <c r="VWC43" s="149"/>
      <c r="VWD43" s="59"/>
      <c r="VWE43" s="149"/>
      <c r="VWF43" s="59"/>
      <c r="VWG43" s="149"/>
      <c r="VWH43" s="59"/>
      <c r="VWI43" s="149"/>
      <c r="VWJ43" s="59"/>
      <c r="VWK43" s="149"/>
      <c r="VWL43" s="59"/>
      <c r="VWM43" s="149"/>
      <c r="VWN43" s="59"/>
      <c r="VWO43" s="149"/>
      <c r="VWP43" s="59"/>
      <c r="VWQ43" s="149"/>
      <c r="VWR43" s="59"/>
      <c r="VWS43" s="149"/>
      <c r="VWT43" s="59"/>
      <c r="VWU43" s="149"/>
      <c r="VWV43" s="59"/>
      <c r="VWW43" s="149"/>
      <c r="VWX43" s="59"/>
      <c r="VWY43" s="149"/>
      <c r="VWZ43" s="59"/>
      <c r="VXA43" s="149"/>
      <c r="VXB43" s="59"/>
      <c r="VXC43" s="149"/>
      <c r="VXD43" s="59"/>
      <c r="VXE43" s="149"/>
      <c r="VXF43" s="59"/>
      <c r="VXG43" s="149"/>
      <c r="VXH43" s="59"/>
      <c r="VXI43" s="149"/>
      <c r="VXJ43" s="59"/>
      <c r="VXK43" s="149"/>
      <c r="VXL43" s="59"/>
      <c r="VXM43" s="149"/>
      <c r="VXN43" s="59"/>
      <c r="VXO43" s="149"/>
      <c r="VXP43" s="59"/>
      <c r="VXQ43" s="149"/>
      <c r="VXR43" s="59"/>
      <c r="VXS43" s="149"/>
      <c r="VXT43" s="59"/>
      <c r="VXU43" s="149"/>
      <c r="VXV43" s="59"/>
      <c r="VXW43" s="149"/>
      <c r="VXX43" s="59"/>
      <c r="VXY43" s="149"/>
      <c r="VXZ43" s="59"/>
      <c r="VYA43" s="149"/>
      <c r="VYB43" s="59"/>
      <c r="VYC43" s="149"/>
      <c r="VYD43" s="59"/>
      <c r="VYE43" s="149"/>
      <c r="VYF43" s="59"/>
      <c r="VYG43" s="149"/>
      <c r="VYH43" s="59"/>
      <c r="VYI43" s="149"/>
      <c r="VYJ43" s="59"/>
      <c r="VYK43" s="149"/>
      <c r="VYL43" s="59"/>
      <c r="VYM43" s="149"/>
      <c r="VYN43" s="59"/>
      <c r="VYO43" s="149"/>
      <c r="VYP43" s="59"/>
      <c r="VYQ43" s="149"/>
      <c r="VYR43" s="59"/>
      <c r="VYS43" s="149"/>
      <c r="VYT43" s="59"/>
      <c r="VYU43" s="149"/>
      <c r="VYV43" s="59"/>
      <c r="VYW43" s="149"/>
      <c r="VYX43" s="59"/>
      <c r="VYY43" s="149"/>
      <c r="VYZ43" s="59"/>
      <c r="VZA43" s="149"/>
      <c r="VZB43" s="59"/>
      <c r="VZC43" s="149"/>
      <c r="VZD43" s="59"/>
      <c r="VZE43" s="149"/>
      <c r="VZF43" s="59"/>
      <c r="VZG43" s="149"/>
      <c r="VZH43" s="59"/>
      <c r="VZI43" s="149"/>
      <c r="VZJ43" s="59"/>
      <c r="VZK43" s="149"/>
      <c r="VZL43" s="59"/>
      <c r="VZM43" s="149"/>
      <c r="VZN43" s="59"/>
      <c r="VZO43" s="149"/>
      <c r="VZP43" s="59"/>
      <c r="VZQ43" s="149"/>
      <c r="VZR43" s="59"/>
      <c r="VZS43" s="149"/>
      <c r="VZT43" s="59"/>
      <c r="VZU43" s="149"/>
      <c r="VZV43" s="59"/>
      <c r="VZW43" s="149"/>
      <c r="VZX43" s="59"/>
      <c r="VZY43" s="149"/>
      <c r="VZZ43" s="59"/>
      <c r="WAA43" s="149"/>
      <c r="WAB43" s="59"/>
      <c r="WAC43" s="149"/>
      <c r="WAD43" s="59"/>
      <c r="WAE43" s="149"/>
      <c r="WAF43" s="59"/>
      <c r="WAG43" s="149"/>
      <c r="WAH43" s="59"/>
      <c r="WAI43" s="149"/>
      <c r="WAJ43" s="59"/>
      <c r="WAK43" s="149"/>
      <c r="WAL43" s="59"/>
      <c r="WAM43" s="149"/>
      <c r="WAN43" s="59"/>
      <c r="WAO43" s="149"/>
      <c r="WAP43" s="59"/>
      <c r="WAQ43" s="149"/>
      <c r="WAR43" s="59"/>
      <c r="WAS43" s="149"/>
      <c r="WAT43" s="59"/>
      <c r="WAU43" s="149"/>
      <c r="WAV43" s="59"/>
      <c r="WAW43" s="149"/>
      <c r="WAX43" s="59"/>
      <c r="WAY43" s="149"/>
      <c r="WAZ43" s="59"/>
      <c r="WBA43" s="149"/>
      <c r="WBB43" s="59"/>
      <c r="WBC43" s="149"/>
      <c r="WBD43" s="59"/>
      <c r="WBE43" s="149"/>
      <c r="WBF43" s="59"/>
      <c r="WBG43" s="149"/>
      <c r="WBH43" s="59"/>
      <c r="WBI43" s="149"/>
      <c r="WBJ43" s="59"/>
      <c r="WBK43" s="149"/>
      <c r="WBL43" s="59"/>
      <c r="WBM43" s="149"/>
      <c r="WBN43" s="59"/>
      <c r="WBO43" s="149"/>
      <c r="WBP43" s="59"/>
      <c r="WBQ43" s="149"/>
      <c r="WBR43" s="59"/>
      <c r="WBS43" s="149"/>
      <c r="WBT43" s="59"/>
      <c r="WBU43" s="149"/>
      <c r="WBV43" s="59"/>
      <c r="WBW43" s="149"/>
      <c r="WBX43" s="59"/>
      <c r="WBY43" s="149"/>
      <c r="WBZ43" s="59"/>
      <c r="WCA43" s="149"/>
      <c r="WCB43" s="59"/>
      <c r="WCC43" s="149"/>
      <c r="WCD43" s="59"/>
      <c r="WCE43" s="149"/>
      <c r="WCF43" s="59"/>
      <c r="WCG43" s="149"/>
      <c r="WCH43" s="59"/>
      <c r="WCI43" s="149"/>
      <c r="WCJ43" s="59"/>
      <c r="WCK43" s="149"/>
      <c r="WCL43" s="59"/>
      <c r="WCM43" s="149"/>
      <c r="WCN43" s="59"/>
      <c r="WCO43" s="149"/>
      <c r="WCP43" s="59"/>
      <c r="WCQ43" s="149"/>
      <c r="WCR43" s="59"/>
      <c r="WCS43" s="149"/>
      <c r="WCT43" s="59"/>
      <c r="WCU43" s="149"/>
      <c r="WCV43" s="59"/>
      <c r="WCW43" s="149"/>
      <c r="WCX43" s="59"/>
      <c r="WCY43" s="149"/>
      <c r="WCZ43" s="59"/>
      <c r="WDA43" s="149"/>
      <c r="WDB43" s="59"/>
      <c r="WDC43" s="149"/>
      <c r="WDD43" s="59"/>
      <c r="WDE43" s="149"/>
      <c r="WDF43" s="59"/>
      <c r="WDG43" s="149"/>
      <c r="WDH43" s="59"/>
      <c r="WDI43" s="149"/>
      <c r="WDJ43" s="59"/>
      <c r="WDK43" s="149"/>
      <c r="WDL43" s="59"/>
      <c r="WDM43" s="149"/>
      <c r="WDN43" s="59"/>
      <c r="WDO43" s="149"/>
      <c r="WDP43" s="59"/>
      <c r="WDQ43" s="149"/>
      <c r="WDR43" s="59"/>
      <c r="WDS43" s="149"/>
      <c r="WDT43" s="59"/>
      <c r="WDU43" s="149"/>
      <c r="WDV43" s="59"/>
      <c r="WDW43" s="149"/>
      <c r="WDX43" s="59"/>
      <c r="WDY43" s="149"/>
      <c r="WDZ43" s="59"/>
      <c r="WEA43" s="149"/>
      <c r="WEB43" s="59"/>
      <c r="WEC43" s="149"/>
      <c r="WED43" s="59"/>
      <c r="WEE43" s="149"/>
      <c r="WEF43" s="59"/>
      <c r="WEG43" s="149"/>
      <c r="WEH43" s="59"/>
      <c r="WEI43" s="149"/>
      <c r="WEJ43" s="59"/>
      <c r="WEK43" s="149"/>
      <c r="WEL43" s="59"/>
      <c r="WEM43" s="149"/>
      <c r="WEN43" s="59"/>
      <c r="WEO43" s="149"/>
      <c r="WEP43" s="59"/>
      <c r="WEQ43" s="149"/>
      <c r="WER43" s="59"/>
      <c r="WES43" s="149"/>
      <c r="WET43" s="59"/>
      <c r="WEU43" s="149"/>
      <c r="WEV43" s="59"/>
      <c r="WEW43" s="149"/>
      <c r="WEX43" s="59"/>
      <c r="WEY43" s="149"/>
      <c r="WEZ43" s="59"/>
      <c r="WFA43" s="149"/>
      <c r="WFB43" s="59"/>
      <c r="WFC43" s="149"/>
      <c r="WFD43" s="59"/>
      <c r="WFE43" s="149"/>
      <c r="WFF43" s="59"/>
      <c r="WFG43" s="149"/>
      <c r="WFH43" s="59"/>
      <c r="WFI43" s="149"/>
      <c r="WFJ43" s="59"/>
      <c r="WFK43" s="149"/>
      <c r="WFL43" s="59"/>
      <c r="WFM43" s="149"/>
      <c r="WFN43" s="59"/>
      <c r="WFO43" s="149"/>
      <c r="WFP43" s="59"/>
      <c r="WFQ43" s="149"/>
      <c r="WFR43" s="59"/>
      <c r="WFS43" s="149"/>
      <c r="WFT43" s="59"/>
      <c r="WFU43" s="149"/>
      <c r="WFV43" s="59"/>
      <c r="WFW43" s="149"/>
      <c r="WFX43" s="59"/>
      <c r="WFY43" s="149"/>
      <c r="WFZ43" s="59"/>
      <c r="WGA43" s="149"/>
      <c r="WGB43" s="59"/>
      <c r="WGC43" s="149"/>
      <c r="WGD43" s="59"/>
      <c r="WGE43" s="149"/>
      <c r="WGF43" s="59"/>
      <c r="WGG43" s="149"/>
      <c r="WGH43" s="59"/>
      <c r="WGI43" s="149"/>
      <c r="WGJ43" s="59"/>
      <c r="WGK43" s="149"/>
      <c r="WGL43" s="59"/>
      <c r="WGM43" s="149"/>
      <c r="WGN43" s="59"/>
      <c r="WGO43" s="149"/>
      <c r="WGP43" s="59"/>
      <c r="WGQ43" s="149"/>
      <c r="WGR43" s="59"/>
      <c r="WGS43" s="149"/>
      <c r="WGT43" s="59"/>
      <c r="WGU43" s="149"/>
      <c r="WGV43" s="59"/>
      <c r="WGW43" s="149"/>
      <c r="WGX43" s="59"/>
      <c r="WGY43" s="149"/>
      <c r="WGZ43" s="59"/>
      <c r="WHA43" s="149"/>
      <c r="WHB43" s="59"/>
      <c r="WHC43" s="149"/>
      <c r="WHD43" s="59"/>
      <c r="WHE43" s="149"/>
      <c r="WHF43" s="59"/>
      <c r="WHG43" s="149"/>
      <c r="WHH43" s="59"/>
      <c r="WHI43" s="149"/>
      <c r="WHJ43" s="59"/>
      <c r="WHK43" s="149"/>
      <c r="WHL43" s="59"/>
      <c r="WHM43" s="149"/>
      <c r="WHN43" s="59"/>
      <c r="WHO43" s="149"/>
      <c r="WHP43" s="59"/>
      <c r="WHQ43" s="149"/>
      <c r="WHR43" s="59"/>
      <c r="WHS43" s="149"/>
      <c r="WHT43" s="59"/>
      <c r="WHU43" s="149"/>
      <c r="WHV43" s="59"/>
      <c r="WHW43" s="149"/>
      <c r="WHX43" s="59"/>
      <c r="WHY43" s="149"/>
      <c r="WHZ43" s="59"/>
      <c r="WIA43" s="149"/>
      <c r="WIB43" s="59"/>
      <c r="WIC43" s="149"/>
      <c r="WID43" s="59"/>
      <c r="WIE43" s="149"/>
      <c r="WIF43" s="59"/>
      <c r="WIG43" s="149"/>
      <c r="WIH43" s="59"/>
      <c r="WII43" s="149"/>
      <c r="WIJ43" s="59"/>
      <c r="WIK43" s="149"/>
      <c r="WIL43" s="59"/>
      <c r="WIM43" s="149"/>
      <c r="WIN43" s="59"/>
      <c r="WIO43" s="149"/>
      <c r="WIP43" s="59"/>
      <c r="WIQ43" s="149"/>
      <c r="WIR43" s="59"/>
      <c r="WIS43" s="149"/>
      <c r="WIT43" s="59"/>
      <c r="WIU43" s="149"/>
      <c r="WIV43" s="59"/>
      <c r="WIW43" s="149"/>
      <c r="WIX43" s="59"/>
      <c r="WIY43" s="149"/>
      <c r="WIZ43" s="59"/>
      <c r="WJA43" s="149"/>
      <c r="WJB43" s="59"/>
      <c r="WJC43" s="149"/>
      <c r="WJD43" s="59"/>
      <c r="WJE43" s="149"/>
      <c r="WJF43" s="59"/>
      <c r="WJG43" s="149"/>
      <c r="WJH43" s="59"/>
      <c r="WJI43" s="149"/>
      <c r="WJJ43" s="59"/>
      <c r="WJK43" s="149"/>
      <c r="WJL43" s="59"/>
      <c r="WJM43" s="149"/>
      <c r="WJN43" s="59"/>
      <c r="WJO43" s="149"/>
      <c r="WJP43" s="59"/>
      <c r="WJQ43" s="149"/>
      <c r="WJR43" s="59"/>
      <c r="WJS43" s="149"/>
      <c r="WJT43" s="59"/>
      <c r="WJU43" s="149"/>
      <c r="WJV43" s="59"/>
      <c r="WJW43" s="149"/>
      <c r="WJX43" s="59"/>
      <c r="WJY43" s="149"/>
      <c r="WJZ43" s="59"/>
      <c r="WKA43" s="149"/>
      <c r="WKB43" s="59"/>
      <c r="WKC43" s="149"/>
      <c r="WKD43" s="59"/>
      <c r="WKE43" s="149"/>
      <c r="WKF43" s="59"/>
      <c r="WKG43" s="149"/>
      <c r="WKH43" s="59"/>
      <c r="WKI43" s="149"/>
      <c r="WKJ43" s="59"/>
      <c r="WKK43" s="149"/>
      <c r="WKL43" s="59"/>
      <c r="WKM43" s="149"/>
      <c r="WKN43" s="59"/>
      <c r="WKO43" s="149"/>
      <c r="WKP43" s="59"/>
      <c r="WKQ43" s="149"/>
      <c r="WKR43" s="59"/>
      <c r="WKS43" s="149"/>
      <c r="WKT43" s="59"/>
      <c r="WKU43" s="149"/>
      <c r="WKV43" s="59"/>
      <c r="WKW43" s="149"/>
      <c r="WKX43" s="59"/>
      <c r="WKY43" s="149"/>
      <c r="WKZ43" s="59"/>
      <c r="WLA43" s="149"/>
      <c r="WLB43" s="59"/>
      <c r="WLC43" s="149"/>
      <c r="WLD43" s="59"/>
      <c r="WLE43" s="149"/>
      <c r="WLF43" s="59"/>
      <c r="WLG43" s="149"/>
      <c r="WLH43" s="59"/>
      <c r="WLI43" s="149"/>
      <c r="WLJ43" s="59"/>
      <c r="WLK43" s="149"/>
      <c r="WLL43" s="59"/>
      <c r="WLM43" s="149"/>
      <c r="WLN43" s="59"/>
      <c r="WLO43" s="149"/>
      <c r="WLP43" s="59"/>
      <c r="WLQ43" s="149"/>
      <c r="WLR43" s="59"/>
      <c r="WLS43" s="149"/>
      <c r="WLT43" s="59"/>
      <c r="WLU43" s="149"/>
      <c r="WLV43" s="59"/>
      <c r="WLW43" s="149"/>
      <c r="WLX43" s="59"/>
      <c r="WLY43" s="149"/>
      <c r="WLZ43" s="59"/>
      <c r="WMA43" s="149"/>
      <c r="WMB43" s="59"/>
      <c r="WMC43" s="149"/>
      <c r="WMD43" s="59"/>
      <c r="WME43" s="149"/>
      <c r="WMF43" s="59"/>
      <c r="WMG43" s="149"/>
      <c r="WMH43" s="59"/>
      <c r="WMI43" s="149"/>
      <c r="WMJ43" s="59"/>
      <c r="WMK43" s="149"/>
      <c r="WML43" s="59"/>
      <c r="WMM43" s="149"/>
      <c r="WMN43" s="59"/>
      <c r="WMO43" s="149"/>
      <c r="WMP43" s="59"/>
      <c r="WMQ43" s="149"/>
      <c r="WMR43" s="59"/>
      <c r="WMS43" s="149"/>
      <c r="WMT43" s="59"/>
      <c r="WMU43" s="149"/>
      <c r="WMV43" s="59"/>
      <c r="WMW43" s="149"/>
      <c r="WMX43" s="59"/>
      <c r="WMY43" s="149"/>
      <c r="WMZ43" s="59"/>
      <c r="WNA43" s="149"/>
      <c r="WNB43" s="59"/>
      <c r="WNC43" s="149"/>
      <c r="WND43" s="59"/>
      <c r="WNE43" s="149"/>
      <c r="WNF43" s="59"/>
      <c r="WNG43" s="149"/>
      <c r="WNH43" s="59"/>
      <c r="WNI43" s="149"/>
      <c r="WNJ43" s="59"/>
      <c r="WNK43" s="149"/>
      <c r="WNL43" s="59"/>
      <c r="WNM43" s="149"/>
      <c r="WNN43" s="59"/>
      <c r="WNO43" s="149"/>
      <c r="WNP43" s="59"/>
      <c r="WNQ43" s="149"/>
      <c r="WNR43" s="59"/>
      <c r="WNS43" s="149"/>
      <c r="WNT43" s="59"/>
      <c r="WNU43" s="149"/>
      <c r="WNV43" s="59"/>
      <c r="WNW43" s="149"/>
      <c r="WNX43" s="59"/>
      <c r="WNY43" s="149"/>
      <c r="WNZ43" s="59"/>
      <c r="WOA43" s="149"/>
      <c r="WOB43" s="59"/>
      <c r="WOC43" s="149"/>
      <c r="WOD43" s="59"/>
      <c r="WOE43" s="149"/>
      <c r="WOF43" s="59"/>
      <c r="WOG43" s="149"/>
      <c r="WOH43" s="59"/>
      <c r="WOI43" s="149"/>
      <c r="WOJ43" s="59"/>
      <c r="WOK43" s="149"/>
      <c r="WOL43" s="59"/>
      <c r="WOM43" s="149"/>
      <c r="WON43" s="59"/>
      <c r="WOO43" s="149"/>
      <c r="WOP43" s="59"/>
      <c r="WOQ43" s="149"/>
      <c r="WOR43" s="59"/>
      <c r="WOS43" s="149"/>
      <c r="WOT43" s="59"/>
      <c r="WOU43" s="149"/>
      <c r="WOV43" s="59"/>
      <c r="WOW43" s="149"/>
      <c r="WOX43" s="59"/>
      <c r="WOY43" s="149"/>
      <c r="WOZ43" s="59"/>
      <c r="WPA43" s="149"/>
      <c r="WPB43" s="59"/>
      <c r="WPC43" s="149"/>
      <c r="WPD43" s="59"/>
      <c r="WPE43" s="149"/>
      <c r="WPF43" s="59"/>
      <c r="WPG43" s="149"/>
      <c r="WPH43" s="59"/>
      <c r="WPI43" s="149"/>
      <c r="WPJ43" s="59"/>
      <c r="WPK43" s="149"/>
      <c r="WPL43" s="59"/>
      <c r="WPM43" s="149"/>
      <c r="WPN43" s="59"/>
      <c r="WPO43" s="149"/>
      <c r="WPP43" s="59"/>
      <c r="WPQ43" s="149"/>
      <c r="WPR43" s="59"/>
      <c r="WPS43" s="149"/>
      <c r="WPT43" s="59"/>
      <c r="WPU43" s="149"/>
      <c r="WPV43" s="59"/>
      <c r="WPW43" s="149"/>
      <c r="WPX43" s="59"/>
      <c r="WPY43" s="149"/>
      <c r="WPZ43" s="59"/>
      <c r="WQA43" s="149"/>
      <c r="WQB43" s="59"/>
      <c r="WQC43" s="149"/>
      <c r="WQD43" s="59"/>
      <c r="WQE43" s="149"/>
      <c r="WQF43" s="59"/>
      <c r="WQG43" s="149"/>
      <c r="WQH43" s="59"/>
      <c r="WQI43" s="149"/>
      <c r="WQJ43" s="59"/>
      <c r="WQK43" s="149"/>
      <c r="WQL43" s="59"/>
      <c r="WQM43" s="149"/>
      <c r="WQN43" s="59"/>
      <c r="WQO43" s="149"/>
      <c r="WQP43" s="59"/>
      <c r="WQQ43" s="149"/>
      <c r="WQR43" s="59"/>
      <c r="WQS43" s="149"/>
      <c r="WQT43" s="59"/>
      <c r="WQU43" s="149"/>
      <c r="WQV43" s="59"/>
      <c r="WQW43" s="149"/>
      <c r="WQX43" s="59"/>
      <c r="WQY43" s="149"/>
      <c r="WQZ43" s="59"/>
      <c r="WRA43" s="149"/>
      <c r="WRB43" s="59"/>
      <c r="WRC43" s="149"/>
      <c r="WRD43" s="59"/>
      <c r="WRE43" s="149"/>
      <c r="WRF43" s="59"/>
      <c r="WRG43" s="149"/>
      <c r="WRH43" s="59"/>
      <c r="WRI43" s="149"/>
      <c r="WRJ43" s="59"/>
      <c r="WRK43" s="149"/>
      <c r="WRL43" s="59"/>
      <c r="WRM43" s="149"/>
      <c r="WRN43" s="59"/>
      <c r="WRO43" s="149"/>
      <c r="WRP43" s="59"/>
      <c r="WRQ43" s="149"/>
      <c r="WRR43" s="59"/>
      <c r="WRS43" s="149"/>
      <c r="WRT43" s="59"/>
      <c r="WRU43" s="149"/>
      <c r="WRV43" s="59"/>
      <c r="WRW43" s="149"/>
      <c r="WRX43" s="59"/>
      <c r="WRY43" s="149"/>
      <c r="WRZ43" s="59"/>
      <c r="WSA43" s="149"/>
      <c r="WSB43" s="59"/>
      <c r="WSC43" s="149"/>
      <c r="WSD43" s="59"/>
      <c r="WSE43" s="149"/>
      <c r="WSF43" s="59"/>
      <c r="WSG43" s="149"/>
      <c r="WSH43" s="59"/>
      <c r="WSI43" s="149"/>
      <c r="WSJ43" s="59"/>
      <c r="WSK43" s="149"/>
      <c r="WSL43" s="59"/>
      <c r="WSM43" s="149"/>
      <c r="WSN43" s="59"/>
      <c r="WSO43" s="149"/>
      <c r="WSP43" s="59"/>
      <c r="WSQ43" s="149"/>
      <c r="WSR43" s="59"/>
      <c r="WSS43" s="149"/>
      <c r="WST43" s="59"/>
      <c r="WSU43" s="149"/>
      <c r="WSV43" s="59"/>
      <c r="WSW43" s="149"/>
      <c r="WSX43" s="59"/>
      <c r="WSY43" s="149"/>
      <c r="WSZ43" s="59"/>
      <c r="WTA43" s="149"/>
      <c r="WTB43" s="59"/>
      <c r="WTC43" s="149"/>
      <c r="WTD43" s="59"/>
      <c r="WTE43" s="149"/>
      <c r="WTF43" s="59"/>
      <c r="WTG43" s="149"/>
      <c r="WTH43" s="59"/>
      <c r="WTI43" s="149"/>
      <c r="WTJ43" s="59"/>
      <c r="WTK43" s="149"/>
      <c r="WTL43" s="59"/>
      <c r="WTM43" s="149"/>
      <c r="WTN43" s="59"/>
      <c r="WTO43" s="149"/>
      <c r="WTP43" s="59"/>
      <c r="WTQ43" s="149"/>
      <c r="WTR43" s="59"/>
      <c r="WTS43" s="149"/>
      <c r="WTT43" s="59"/>
      <c r="WTU43" s="149"/>
      <c r="WTV43" s="59"/>
      <c r="WTW43" s="149"/>
      <c r="WTX43" s="59"/>
      <c r="WTY43" s="149"/>
      <c r="WTZ43" s="59"/>
      <c r="WUA43" s="149"/>
      <c r="WUB43" s="59"/>
      <c r="WUC43" s="149"/>
      <c r="WUD43" s="59"/>
      <c r="WUE43" s="149"/>
      <c r="WUF43" s="59"/>
      <c r="WUG43" s="149"/>
      <c r="WUH43" s="59"/>
      <c r="WUI43" s="149"/>
      <c r="WUJ43" s="59"/>
      <c r="WUK43" s="149"/>
      <c r="WUL43" s="59"/>
      <c r="WUM43" s="149"/>
      <c r="WUN43" s="59"/>
      <c r="WUO43" s="149"/>
      <c r="WUP43" s="59"/>
      <c r="WUQ43" s="149"/>
      <c r="WUR43" s="59"/>
      <c r="WUS43" s="149"/>
      <c r="WUT43" s="59"/>
      <c r="WUU43" s="149"/>
      <c r="WUV43" s="59"/>
      <c r="WUW43" s="149"/>
      <c r="WUX43" s="59"/>
      <c r="WUY43" s="149"/>
      <c r="WUZ43" s="59"/>
      <c r="WVA43" s="149"/>
      <c r="WVB43" s="59"/>
      <c r="WVC43" s="149"/>
      <c r="WVD43" s="59"/>
      <c r="WVE43" s="149"/>
      <c r="WVF43" s="59"/>
      <c r="WVG43" s="149"/>
      <c r="WVH43" s="59"/>
      <c r="WVI43" s="149"/>
      <c r="WVJ43" s="59"/>
      <c r="WVK43" s="149"/>
      <c r="WVL43" s="59"/>
      <c r="WVM43" s="149"/>
      <c r="WVN43" s="59"/>
      <c r="WVO43" s="149"/>
      <c r="WVP43" s="59"/>
      <c r="WVQ43" s="149"/>
      <c r="WVR43" s="59"/>
      <c r="WVS43" s="149"/>
      <c r="WVT43" s="59"/>
      <c r="WVU43" s="149"/>
      <c r="WVV43" s="59"/>
      <c r="WVW43" s="149"/>
      <c r="WVX43" s="59"/>
      <c r="WVY43" s="149"/>
      <c r="WVZ43" s="59"/>
      <c r="WWA43" s="149"/>
      <c r="WWB43" s="59"/>
      <c r="WWC43" s="149"/>
      <c r="WWD43" s="59"/>
      <c r="WWE43" s="149"/>
      <c r="WWF43" s="59"/>
      <c r="WWG43" s="149"/>
      <c r="WWH43" s="59"/>
      <c r="WWI43" s="149"/>
      <c r="WWJ43" s="59"/>
      <c r="WWK43" s="149"/>
      <c r="WWL43" s="59"/>
      <c r="WWM43" s="149"/>
      <c r="WWN43" s="59"/>
      <c r="WWO43" s="149"/>
      <c r="WWP43" s="59"/>
      <c r="WWQ43" s="149"/>
      <c r="WWR43" s="59"/>
      <c r="WWS43" s="149"/>
      <c r="WWT43" s="59"/>
      <c r="WWU43" s="149"/>
      <c r="WWV43" s="59"/>
      <c r="WWW43" s="149"/>
      <c r="WWX43" s="59"/>
      <c r="WWY43" s="149"/>
      <c r="WWZ43" s="59"/>
      <c r="WXA43" s="149"/>
      <c r="WXB43" s="59"/>
      <c r="WXC43" s="149"/>
      <c r="WXD43" s="59"/>
      <c r="WXE43" s="149"/>
      <c r="WXF43" s="59"/>
      <c r="WXG43" s="149"/>
      <c r="WXH43" s="59"/>
      <c r="WXI43" s="149"/>
      <c r="WXJ43" s="59"/>
      <c r="WXK43" s="149"/>
      <c r="WXL43" s="59"/>
      <c r="WXM43" s="149"/>
      <c r="WXN43" s="59"/>
      <c r="WXO43" s="149"/>
      <c r="WXP43" s="59"/>
      <c r="WXQ43" s="149"/>
      <c r="WXR43" s="59"/>
      <c r="WXS43" s="149"/>
      <c r="WXT43" s="59"/>
      <c r="WXU43" s="149"/>
      <c r="WXV43" s="59"/>
      <c r="WXW43" s="149"/>
      <c r="WXX43" s="59"/>
      <c r="WXY43" s="149"/>
      <c r="WXZ43" s="59"/>
      <c r="WYA43" s="149"/>
      <c r="WYB43" s="59"/>
      <c r="WYC43" s="149"/>
      <c r="WYD43" s="59"/>
      <c r="WYE43" s="149"/>
      <c r="WYF43" s="59"/>
      <c r="WYG43" s="149"/>
      <c r="WYH43" s="59"/>
      <c r="WYI43" s="149"/>
      <c r="WYJ43" s="59"/>
      <c r="WYK43" s="149"/>
      <c r="WYL43" s="59"/>
      <c r="WYM43" s="149"/>
      <c r="WYN43" s="59"/>
      <c r="WYO43" s="149"/>
      <c r="WYP43" s="59"/>
      <c r="WYQ43" s="149"/>
      <c r="WYR43" s="59"/>
      <c r="WYS43" s="149"/>
      <c r="WYT43" s="59"/>
      <c r="WYU43" s="149"/>
      <c r="WYV43" s="59"/>
      <c r="WYW43" s="149"/>
      <c r="WYX43" s="59"/>
      <c r="WYY43" s="149"/>
      <c r="WYZ43" s="59"/>
      <c r="WZA43" s="149"/>
      <c r="WZB43" s="59"/>
      <c r="WZC43" s="149"/>
      <c r="WZD43" s="59"/>
      <c r="WZE43" s="149"/>
      <c r="WZF43" s="59"/>
      <c r="WZG43" s="149"/>
      <c r="WZH43" s="59"/>
      <c r="WZI43" s="149"/>
      <c r="WZJ43" s="59"/>
      <c r="WZK43" s="149"/>
      <c r="WZL43" s="59"/>
      <c r="WZM43" s="149"/>
      <c r="WZN43" s="59"/>
      <c r="WZO43" s="149"/>
      <c r="WZP43" s="59"/>
      <c r="WZQ43" s="149"/>
      <c r="WZR43" s="59"/>
      <c r="WZS43" s="149"/>
      <c r="WZT43" s="59"/>
      <c r="WZU43" s="149"/>
      <c r="WZV43" s="59"/>
      <c r="WZW43" s="149"/>
      <c r="WZX43" s="59"/>
      <c r="WZY43" s="149"/>
      <c r="WZZ43" s="59"/>
      <c r="XAA43" s="149"/>
      <c r="XAB43" s="59"/>
      <c r="XAC43" s="149"/>
      <c r="XAD43" s="59"/>
      <c r="XAE43" s="149"/>
      <c r="XAF43" s="59"/>
      <c r="XAG43" s="149"/>
      <c r="XAH43" s="59"/>
      <c r="XAI43" s="149"/>
      <c r="XAJ43" s="59"/>
      <c r="XAK43" s="149"/>
      <c r="XAL43" s="59"/>
      <c r="XAM43" s="149"/>
      <c r="XAN43" s="59"/>
      <c r="XAO43" s="149"/>
      <c r="XAP43" s="59"/>
      <c r="XAQ43" s="149"/>
      <c r="XAR43" s="59"/>
      <c r="XAS43" s="149"/>
      <c r="XAT43" s="59"/>
      <c r="XAU43" s="149"/>
      <c r="XAV43" s="59"/>
      <c r="XAW43" s="149"/>
      <c r="XAX43" s="59"/>
      <c r="XAY43" s="149"/>
      <c r="XAZ43" s="59"/>
      <c r="XBA43" s="149"/>
      <c r="XBB43" s="59"/>
      <c r="XBC43" s="149"/>
      <c r="XBD43" s="59"/>
      <c r="XBE43" s="149"/>
      <c r="XBF43" s="59"/>
      <c r="XBG43" s="149"/>
      <c r="XBH43" s="59"/>
      <c r="XBI43" s="149"/>
      <c r="XBJ43" s="59"/>
      <c r="XBK43" s="149"/>
      <c r="XBL43" s="59"/>
      <c r="XBM43" s="149"/>
      <c r="XBN43" s="59"/>
      <c r="XBO43" s="149"/>
      <c r="XBP43" s="59"/>
      <c r="XBQ43" s="149"/>
      <c r="XBR43" s="59"/>
      <c r="XBS43" s="149"/>
      <c r="XBT43" s="59"/>
      <c r="XBU43" s="149"/>
      <c r="XBV43" s="59"/>
      <c r="XBW43" s="149"/>
      <c r="XBX43" s="59"/>
      <c r="XBY43" s="149"/>
      <c r="XBZ43" s="59"/>
      <c r="XCA43" s="149"/>
      <c r="XCB43" s="59"/>
      <c r="XCC43" s="149"/>
      <c r="XCD43" s="59"/>
      <c r="XCE43" s="149"/>
      <c r="XCF43" s="59"/>
      <c r="XCG43" s="149"/>
      <c r="XCH43" s="59"/>
      <c r="XCI43" s="149"/>
      <c r="XCJ43" s="59"/>
      <c r="XCK43" s="149"/>
      <c r="XCL43" s="59"/>
      <c r="XCM43" s="149"/>
      <c r="XCN43" s="59"/>
      <c r="XCO43" s="149"/>
      <c r="XCP43" s="59"/>
      <c r="XCQ43" s="149"/>
      <c r="XCR43" s="59"/>
      <c r="XCS43" s="149"/>
      <c r="XCT43" s="59"/>
      <c r="XCU43" s="149"/>
      <c r="XCV43" s="59"/>
      <c r="XCW43" s="149"/>
      <c r="XCX43" s="59"/>
      <c r="XCY43" s="149"/>
      <c r="XCZ43" s="59"/>
      <c r="XDA43" s="149"/>
      <c r="XDB43" s="59"/>
      <c r="XDC43" s="149"/>
      <c r="XDD43" s="59"/>
      <c r="XDE43" s="149"/>
      <c r="XDF43" s="59"/>
      <c r="XDG43" s="149"/>
      <c r="XDH43" s="59"/>
      <c r="XDI43" s="149"/>
      <c r="XDJ43" s="59"/>
      <c r="XDK43" s="149"/>
      <c r="XDL43" s="59"/>
      <c r="XDM43" s="149"/>
      <c r="XDN43" s="59"/>
      <c r="XDO43" s="149"/>
      <c r="XDP43" s="59"/>
      <c r="XDQ43" s="149"/>
      <c r="XDR43" s="59"/>
      <c r="XDS43" s="149"/>
      <c r="XDT43" s="59"/>
      <c r="XDU43" s="149"/>
      <c r="XDV43" s="59"/>
      <c r="XDW43" s="149"/>
      <c r="XDX43" s="59"/>
      <c r="XDY43" s="149"/>
      <c r="XDZ43" s="59"/>
      <c r="XEA43" s="149"/>
      <c r="XEB43" s="59"/>
      <c r="XEC43" s="149"/>
      <c r="XED43" s="59"/>
      <c r="XEE43" s="149"/>
      <c r="XEF43" s="59"/>
      <c r="XEG43" s="149"/>
      <c r="XEH43" s="59"/>
      <c r="XEI43" s="149"/>
      <c r="XEJ43" s="59"/>
      <c r="XEK43" s="149"/>
      <c r="XEL43" s="59"/>
      <c r="XEM43" s="149"/>
      <c r="XEN43" s="59"/>
      <c r="XEO43" s="149"/>
      <c r="XEP43" s="59"/>
      <c r="XEQ43" s="149"/>
      <c r="XER43" s="59"/>
      <c r="XES43" s="149"/>
      <c r="XET43" s="59"/>
      <c r="XEU43" s="149"/>
      <c r="XEV43" s="59"/>
      <c r="XEW43" s="149"/>
      <c r="XEX43" s="59"/>
      <c r="XEY43" s="149"/>
      <c r="XEZ43" s="59"/>
      <c r="XFA43" s="149"/>
      <c r="XFB43" s="59"/>
    </row>
    <row r="44" spans="1:16382" ht="26">
      <c r="A44" s="177" t="s">
        <v>417</v>
      </c>
      <c r="B44" s="243" t="s">
        <v>202</v>
      </c>
      <c r="C44" s="244">
        <f>(N44/1000)*SUMIF(Rates!$D$6:$D$15,G44,Rates!$E$6:$E$15)</f>
        <v>75.53304</v>
      </c>
      <c r="D44" s="57" t="s">
        <v>589</v>
      </c>
      <c r="E44" s="415" t="s">
        <v>222</v>
      </c>
      <c r="F44" s="145">
        <f>'RPC power system BoE'!E22</f>
        <v>6936</v>
      </c>
      <c r="G44" s="413" t="str">
        <f>'RPC power system BoE'!F22</f>
        <v>EUR</v>
      </c>
      <c r="H44" s="245" t="str">
        <f>'RPC power system BoE'!G22</f>
        <v>CAEN catalogue in the CERN epool, spring 2017</v>
      </c>
      <c r="I44" s="151">
        <v>1</v>
      </c>
      <c r="J44" s="145">
        <f>'RPC power system BoE'!B82</f>
        <v>8</v>
      </c>
      <c r="K44" s="145">
        <f t="shared" ref="K44:K49" si="14">ROUNDUP(0.05*J44,0)</f>
        <v>1</v>
      </c>
      <c r="L44" s="145">
        <f t="shared" ref="L44:L49" si="15">M44-(J44+K44)</f>
        <v>0</v>
      </c>
      <c r="M44" s="146">
        <f>ROUNDUP((J44+K44),0)</f>
        <v>9</v>
      </c>
      <c r="N44" s="152">
        <f t="shared" ref="N44:N49" si="16">M44*F44</f>
        <v>62424</v>
      </c>
      <c r="O44" s="98"/>
      <c r="P44" s="482"/>
    </row>
    <row r="45" spans="1:16382" ht="26">
      <c r="A45" s="177" t="s">
        <v>418</v>
      </c>
      <c r="B45" s="243" t="s">
        <v>204</v>
      </c>
      <c r="C45" s="244">
        <f>(N45/1000)*SUMIF(Rates!$D$6:$D$15,G45,Rates!$E$6:$E$15)</f>
        <v>16.952099999999998</v>
      </c>
      <c r="D45" s="57" t="s">
        <v>589</v>
      </c>
      <c r="E45" s="415" t="s">
        <v>223</v>
      </c>
      <c r="F45" s="145">
        <f>'RPC power system BoE'!E23</f>
        <v>2802</v>
      </c>
      <c r="G45" s="413" t="str">
        <f>'RPC power system BoE'!F23</f>
        <v>EUR</v>
      </c>
      <c r="H45" s="245" t="str">
        <f>'RPC power system BoE'!G23</f>
        <v>CAEN catalogue in the CERN epool, spring 2017</v>
      </c>
      <c r="I45" s="151">
        <v>1</v>
      </c>
      <c r="J45" s="145">
        <f>'RPC power system BoE'!B83</f>
        <v>4</v>
      </c>
      <c r="K45" s="145">
        <f t="shared" si="14"/>
        <v>1</v>
      </c>
      <c r="L45" s="145">
        <f t="shared" si="15"/>
        <v>0</v>
      </c>
      <c r="M45" s="146">
        <f>ROUNDUP((J45+K45),0)</f>
        <v>5</v>
      </c>
      <c r="N45" s="152">
        <f t="shared" si="16"/>
        <v>14010</v>
      </c>
      <c r="O45" s="98"/>
      <c r="P45" s="482"/>
    </row>
    <row r="46" spans="1:16382" ht="26">
      <c r="A46" s="177" t="s">
        <v>419</v>
      </c>
      <c r="B46" s="243" t="s">
        <v>201</v>
      </c>
      <c r="C46" s="244">
        <f>(N46/1000)*SUMIF(Rates!$D$6:$D$15,G46,Rates!$E$6:$E$15)</f>
        <v>5.3361000000000001</v>
      </c>
      <c r="D46" s="57" t="s">
        <v>589</v>
      </c>
      <c r="E46" s="245" t="s">
        <v>221</v>
      </c>
      <c r="F46" s="145">
        <f>'RPC power system BoE'!E24</f>
        <v>1470</v>
      </c>
      <c r="G46" s="413" t="str">
        <f>'RPC power system BoE'!F24</f>
        <v>EUR</v>
      </c>
      <c r="H46" s="245" t="str">
        <f>'RPC power system BoE'!G24</f>
        <v>CAEN catalogue in the CERN epool, spring 2017</v>
      </c>
      <c r="I46" s="151">
        <v>1</v>
      </c>
      <c r="J46" s="145">
        <f>'RPC power system BoE'!B84</f>
        <v>2</v>
      </c>
      <c r="K46" s="145">
        <f t="shared" si="14"/>
        <v>1</v>
      </c>
      <c r="L46" s="145">
        <f t="shared" si="15"/>
        <v>0</v>
      </c>
      <c r="M46" s="146">
        <f>ROUNDUP((J46+K46),0)</f>
        <v>3</v>
      </c>
      <c r="N46" s="152">
        <f t="shared" si="16"/>
        <v>4410</v>
      </c>
      <c r="O46" s="98"/>
      <c r="P46" s="482"/>
    </row>
    <row r="47" spans="1:16382">
      <c r="A47" s="177" t="s">
        <v>420</v>
      </c>
      <c r="B47" s="243" t="s">
        <v>285</v>
      </c>
      <c r="C47" s="244">
        <f>(N47/1000)*SUMIF(Rates!$D$6:$D$15,G47,Rates!$E$6:$E$15)</f>
        <v>21.78</v>
      </c>
      <c r="D47" s="57" t="s">
        <v>589</v>
      </c>
      <c r="E47" s="415"/>
      <c r="F47" s="145">
        <f>'RPC power system BoE'!E25</f>
        <v>200</v>
      </c>
      <c r="G47" s="413" t="str">
        <f>'RPC power system BoE'!F25</f>
        <v>EUR</v>
      </c>
      <c r="H47" s="245" t="str">
        <f>'RPC power system BoE'!G25</f>
        <v xml:space="preserve">Company quotation </v>
      </c>
      <c r="I47" s="151">
        <v>1</v>
      </c>
      <c r="J47" s="145">
        <f>'RPC power system BoE'!B85</f>
        <v>72</v>
      </c>
      <c r="K47" s="145">
        <f t="shared" si="14"/>
        <v>4</v>
      </c>
      <c r="L47" s="145">
        <f t="shared" si="15"/>
        <v>14</v>
      </c>
      <c r="M47" s="146">
        <f>ROUNDUP((J47+K47)/Rates!$E$39,0)</f>
        <v>90</v>
      </c>
      <c r="N47" s="152">
        <f t="shared" si="16"/>
        <v>18000</v>
      </c>
      <c r="O47" s="98"/>
      <c r="P47" s="482"/>
    </row>
    <row r="48" spans="1:16382">
      <c r="A48" s="177" t="s">
        <v>421</v>
      </c>
      <c r="B48" s="243" t="s">
        <v>286</v>
      </c>
      <c r="C48" s="244">
        <f>(N48/1000)*SUMIF(Rates!$D$6:$D$15,G48,Rates!$E$6:$E$15)</f>
        <v>3.2669999999999999</v>
      </c>
      <c r="D48" s="57" t="s">
        <v>589</v>
      </c>
      <c r="E48" s="415"/>
      <c r="F48" s="145">
        <f>'RPC power system BoE'!E26</f>
        <v>30</v>
      </c>
      <c r="G48" s="413" t="str">
        <f>'RPC power system BoE'!F26</f>
        <v>EUR</v>
      </c>
      <c r="H48" s="245" t="str">
        <f>'RPC power system BoE'!G26</f>
        <v xml:space="preserve">Company quotation </v>
      </c>
      <c r="I48" s="151">
        <v>1</v>
      </c>
      <c r="J48" s="145">
        <f>'RPC power system BoE'!B86</f>
        <v>72</v>
      </c>
      <c r="K48" s="145">
        <f t="shared" si="14"/>
        <v>4</v>
      </c>
      <c r="L48" s="145">
        <f t="shared" si="15"/>
        <v>14</v>
      </c>
      <c r="M48" s="146">
        <f>ROUNDUP((J48+K48)/Rates!$E$39,0)</f>
        <v>90</v>
      </c>
      <c r="N48" s="152">
        <f t="shared" si="16"/>
        <v>2700</v>
      </c>
      <c r="O48" s="98"/>
      <c r="P48" s="482"/>
    </row>
    <row r="49" spans="1:16">
      <c r="A49" s="177" t="s">
        <v>422</v>
      </c>
      <c r="B49" s="258" t="s">
        <v>205</v>
      </c>
      <c r="C49" s="259">
        <f>(N49/1000)*SUMIF(Rates!$D$6:$D$15,G49,Rates!$E$6:$E$15)</f>
        <v>13.683999999999999</v>
      </c>
      <c r="D49" s="57" t="s">
        <v>589</v>
      </c>
      <c r="E49" s="436" t="s">
        <v>224</v>
      </c>
      <c r="F49" s="145">
        <f>'RPC power system BoE'!E27</f>
        <v>22</v>
      </c>
      <c r="G49" s="413" t="str">
        <f>'RPC power system BoE'!F27</f>
        <v>CHF</v>
      </c>
      <c r="H49" s="245" t="str">
        <f>'RPC power system BoE'!G27</f>
        <v>Extrapolation from the RE4</v>
      </c>
      <c r="I49" s="385">
        <v>2</v>
      </c>
      <c r="J49" s="147">
        <v>592</v>
      </c>
      <c r="K49" s="148">
        <f t="shared" si="14"/>
        <v>30</v>
      </c>
      <c r="L49" s="148">
        <f t="shared" si="15"/>
        <v>0</v>
      </c>
      <c r="M49" s="146">
        <f>ROUNDUP((J49+K49)/Rates!$E$38,0)</f>
        <v>622</v>
      </c>
      <c r="N49" s="156">
        <f t="shared" si="16"/>
        <v>13684</v>
      </c>
      <c r="O49" s="98"/>
      <c r="P49" s="482"/>
    </row>
    <row r="50" spans="1:16" ht="26">
      <c r="A50" s="177" t="s">
        <v>423</v>
      </c>
      <c r="B50" s="243" t="s">
        <v>244</v>
      </c>
      <c r="C50" s="244">
        <f>(N50/1000)*SUMIF(Rates!$D$6:$D$15,G50,Rates!$E$6:$E$15)</f>
        <v>27.588000000000001</v>
      </c>
      <c r="D50" s="57" t="s">
        <v>589</v>
      </c>
      <c r="E50" s="415" t="s">
        <v>245</v>
      </c>
      <c r="F50" s="145">
        <f>'RPC power system BoE'!E28</f>
        <v>5700</v>
      </c>
      <c r="G50" s="413" t="str">
        <f>'RPC power system BoE'!F28</f>
        <v>EUR</v>
      </c>
      <c r="H50" s="245" t="str">
        <f>'RPC power system BoE'!G28</f>
        <v>CAEN catalogue in the CERN epool, spring 2017</v>
      </c>
      <c r="I50" s="151">
        <v>1</v>
      </c>
      <c r="J50" s="145">
        <v>3</v>
      </c>
      <c r="K50" s="145">
        <f t="shared" ref="K50" si="17">ROUNDUP(0.05*J50,0)</f>
        <v>1</v>
      </c>
      <c r="L50" s="145">
        <f t="shared" ref="L50" si="18">M50-(J50+K50)</f>
        <v>0</v>
      </c>
      <c r="M50" s="146">
        <f>ROUNDUP((J50+K50),0)</f>
        <v>4</v>
      </c>
      <c r="N50" s="152">
        <f t="shared" ref="N50" si="19">M50*F50</f>
        <v>22800</v>
      </c>
      <c r="O50" s="98"/>
      <c r="P50" s="482"/>
    </row>
    <row r="51" spans="1:16">
      <c r="A51" s="56"/>
      <c r="P51" s="482"/>
    </row>
    <row r="52" spans="1:16">
      <c r="A52" s="56"/>
      <c r="B52" s="240"/>
      <c r="C52" s="261"/>
      <c r="D52" s="133"/>
      <c r="E52" s="433"/>
      <c r="F52" s="345"/>
      <c r="G52" s="336"/>
      <c r="H52" s="126"/>
      <c r="I52" s="128"/>
      <c r="J52" s="142"/>
      <c r="K52" s="133"/>
      <c r="L52" s="133"/>
      <c r="M52" s="134"/>
      <c r="N52" s="135"/>
      <c r="O52" s="238"/>
      <c r="P52" s="482"/>
    </row>
    <row r="53" spans="1:16">
      <c r="A53" s="56"/>
      <c r="B53" s="262"/>
      <c r="C53" s="237"/>
      <c r="D53" s="130"/>
      <c r="E53" s="437"/>
      <c r="F53" s="347"/>
      <c r="G53" s="337"/>
      <c r="H53" s="129"/>
      <c r="I53" s="328"/>
      <c r="J53" s="143"/>
      <c r="K53" s="130"/>
      <c r="L53" s="130"/>
      <c r="M53" s="131"/>
      <c r="N53" s="132"/>
      <c r="O53" s="98"/>
      <c r="P53" s="482"/>
    </row>
    <row r="54" spans="1:16" s="309" customFormat="1">
      <c r="A54" s="297" t="s">
        <v>370</v>
      </c>
      <c r="B54" s="298" t="s">
        <v>206</v>
      </c>
      <c r="C54" s="305">
        <f>SUM(C55:C57)</f>
        <v>128.31399999999999</v>
      </c>
      <c r="D54" s="310"/>
      <c r="E54" s="438"/>
      <c r="F54" s="348"/>
      <c r="G54" s="410"/>
      <c r="H54" s="88"/>
      <c r="I54" s="61"/>
      <c r="J54" s="318"/>
      <c r="K54" s="310"/>
      <c r="L54" s="310"/>
      <c r="M54" s="300"/>
      <c r="N54" s="319"/>
      <c r="O54" s="303"/>
      <c r="P54" s="482"/>
    </row>
    <row r="55" spans="1:16" ht="48" customHeight="1">
      <c r="A55" s="56" t="s">
        <v>371</v>
      </c>
      <c r="B55" s="57" t="s">
        <v>207</v>
      </c>
      <c r="C55" s="233">
        <f>(N55/1000)*SUMIF(Rates!$D$6:$D$15,G55,Rates!$E$6:$E$15)</f>
        <v>50</v>
      </c>
      <c r="D55" s="76"/>
      <c r="E55" s="88" t="s">
        <v>561</v>
      </c>
      <c r="F55" s="66">
        <v>50000</v>
      </c>
      <c r="G55" s="63" t="s">
        <v>89</v>
      </c>
      <c r="H55" s="63" t="s">
        <v>590</v>
      </c>
      <c r="I55" s="64">
        <v>2</v>
      </c>
      <c r="J55" s="66">
        <v>1</v>
      </c>
      <c r="K55" s="66">
        <v>0</v>
      </c>
      <c r="L55" s="66">
        <v>0</v>
      </c>
      <c r="M55" s="67">
        <f>J55</f>
        <v>1</v>
      </c>
      <c r="N55" s="69">
        <f t="shared" si="2"/>
        <v>50000</v>
      </c>
      <c r="O55" s="98"/>
      <c r="P55" s="482"/>
    </row>
    <row r="56" spans="1:16" s="249" customFormat="1" ht="65">
      <c r="A56" s="494" t="s">
        <v>372</v>
      </c>
      <c r="B56" s="493" t="s">
        <v>240</v>
      </c>
      <c r="C56" s="233">
        <f>(N56/1000)*SUMIF(Rates!$D$6:$D$15,G56,Rates!$E$6:$E$15)</f>
        <v>50</v>
      </c>
      <c r="D56" s="80"/>
      <c r="E56" s="423" t="s">
        <v>239</v>
      </c>
      <c r="F56" s="329">
        <v>50000</v>
      </c>
      <c r="G56" s="338" t="s">
        <v>89</v>
      </c>
      <c r="H56" s="63" t="s">
        <v>590</v>
      </c>
      <c r="I56" s="329">
        <v>2</v>
      </c>
      <c r="J56" s="264">
        <v>1</v>
      </c>
      <c r="K56" s="66">
        <v>0</v>
      </c>
      <c r="L56" s="66">
        <v>0</v>
      </c>
      <c r="M56" s="67">
        <f>J56</f>
        <v>1</v>
      </c>
      <c r="N56" s="265">
        <f>M56*F56</f>
        <v>50000</v>
      </c>
      <c r="O56" s="248"/>
      <c r="P56" s="482"/>
    </row>
    <row r="57" spans="1:16" ht="39">
      <c r="A57" s="56" t="s">
        <v>373</v>
      </c>
      <c r="B57" s="215" t="s">
        <v>208</v>
      </c>
      <c r="C57" s="266">
        <f>(N57/1000)*SUMIF(Rates!$D$6:$D$15,G57,Rates!$E$6:$E$15)</f>
        <v>28.313999999999997</v>
      </c>
      <c r="D57" s="102"/>
      <c r="E57" s="439" t="s">
        <v>562</v>
      </c>
      <c r="F57" s="116">
        <v>300</v>
      </c>
      <c r="G57" s="103" t="s">
        <v>91</v>
      </c>
      <c r="H57" s="63" t="s">
        <v>590</v>
      </c>
      <c r="I57" s="387">
        <v>2</v>
      </c>
      <c r="J57" s="116">
        <v>72</v>
      </c>
      <c r="K57" s="66">
        <f t="shared" ref="K57" si="20">ROUNDUP(0.05*J57,0)</f>
        <v>4</v>
      </c>
      <c r="L57" s="66">
        <f t="shared" ref="L57" si="21">M57-(J57+K57)</f>
        <v>2</v>
      </c>
      <c r="M57" s="67">
        <f>ROUNDUP((J57+K57)/Rates!$E$37,0)</f>
        <v>78</v>
      </c>
      <c r="N57" s="104">
        <f>M57*F57</f>
        <v>23400</v>
      </c>
      <c r="O57" s="98"/>
      <c r="P57" s="482"/>
    </row>
    <row r="58" spans="1:16">
      <c r="A58" s="56"/>
      <c r="B58" s="98"/>
      <c r="C58" s="267"/>
      <c r="D58" s="98"/>
      <c r="E58" s="424"/>
      <c r="F58" s="349"/>
      <c r="G58" s="330"/>
      <c r="H58" s="330"/>
      <c r="I58" s="60"/>
      <c r="J58" s="268"/>
      <c r="K58" s="98"/>
      <c r="L58" s="98"/>
      <c r="M58" s="98"/>
      <c r="N58" s="98"/>
      <c r="O58" s="98"/>
      <c r="P58" s="482"/>
    </row>
    <row r="59" spans="1:16">
      <c r="P59" s="482"/>
    </row>
    <row r="60" spans="1:16">
      <c r="A60" s="56"/>
      <c r="B60" s="236"/>
      <c r="C60" s="269"/>
      <c r="D60" s="107"/>
      <c r="E60" s="431"/>
      <c r="F60" s="344"/>
      <c r="G60" s="105"/>
      <c r="H60" s="106"/>
      <c r="I60" s="326"/>
      <c r="J60" s="140"/>
      <c r="K60" s="107"/>
      <c r="L60" s="107"/>
      <c r="M60" s="108"/>
      <c r="N60" s="109"/>
      <c r="O60" s="98"/>
      <c r="P60" s="482"/>
    </row>
    <row r="61" spans="1:16" s="309" customFormat="1">
      <c r="A61" s="297" t="s">
        <v>374</v>
      </c>
      <c r="B61" s="320" t="s">
        <v>228</v>
      </c>
      <c r="C61" s="305">
        <f>SUM(C62:C65)</f>
        <v>190</v>
      </c>
      <c r="D61" s="319"/>
      <c r="E61" s="425"/>
      <c r="F61" s="350"/>
      <c r="G61" s="339"/>
      <c r="H61" s="331"/>
      <c r="I61" s="332"/>
      <c r="J61" s="321"/>
      <c r="K61" s="319"/>
      <c r="L61" s="319"/>
      <c r="M61" s="300"/>
      <c r="N61" s="322"/>
      <c r="O61" s="303"/>
      <c r="P61" s="482"/>
    </row>
    <row r="62" spans="1:16" s="249" customFormat="1" ht="26">
      <c r="A62" s="56" t="s">
        <v>375</v>
      </c>
      <c r="B62" s="80" t="s">
        <v>209</v>
      </c>
      <c r="C62" s="270">
        <f>(N62/1000)*SUMIF(Rates!$D$6:$D$15,G62,Rates!$E$6:$E$15)</f>
        <v>35</v>
      </c>
      <c r="D62" s="80"/>
      <c r="E62" s="440" t="s">
        <v>242</v>
      </c>
      <c r="F62" s="141">
        <v>35000</v>
      </c>
      <c r="G62" s="417" t="s">
        <v>89</v>
      </c>
      <c r="H62" s="63" t="s">
        <v>585</v>
      </c>
      <c r="I62" s="388">
        <v>2</v>
      </c>
      <c r="J62" s="141">
        <v>1</v>
      </c>
      <c r="K62" s="80"/>
      <c r="L62" s="80"/>
      <c r="M62" s="71">
        <v>1</v>
      </c>
      <c r="N62" s="72">
        <f t="shared" si="2"/>
        <v>35000</v>
      </c>
      <c r="O62" s="248"/>
      <c r="P62" s="482"/>
    </row>
    <row r="63" spans="1:16" s="249" customFormat="1" ht="26">
      <c r="A63" s="56" t="s">
        <v>376</v>
      </c>
      <c r="B63" s="80" t="s">
        <v>210</v>
      </c>
      <c r="C63" s="270">
        <f>(N63/1000)*SUMIF(Rates!$D$6:$D$15,G63,Rates!$E$6:$E$15)</f>
        <v>50</v>
      </c>
      <c r="D63" s="80"/>
      <c r="E63" s="440" t="s">
        <v>243</v>
      </c>
      <c r="F63" s="141">
        <v>50000</v>
      </c>
      <c r="G63" s="417" t="s">
        <v>89</v>
      </c>
      <c r="H63" s="63" t="s">
        <v>585</v>
      </c>
      <c r="I63" s="388">
        <v>2</v>
      </c>
      <c r="J63" s="141">
        <v>1</v>
      </c>
      <c r="K63" s="80"/>
      <c r="L63" s="80"/>
      <c r="M63" s="71">
        <v>1</v>
      </c>
      <c r="N63" s="72">
        <f t="shared" si="2"/>
        <v>50000</v>
      </c>
      <c r="O63" s="248"/>
      <c r="P63" s="482"/>
    </row>
    <row r="64" spans="1:16" s="249" customFormat="1" ht="26">
      <c r="A64" s="56" t="s">
        <v>377</v>
      </c>
      <c r="B64" s="80" t="s">
        <v>241</v>
      </c>
      <c r="C64" s="270">
        <f>(N64/1000)*SUMIF(Rates!$D$6:$D$15,G64,Rates!$E$6:$E$15)</f>
        <v>50</v>
      </c>
      <c r="D64" s="80"/>
      <c r="E64" s="440" t="s">
        <v>229</v>
      </c>
      <c r="F64" s="141">
        <v>50000</v>
      </c>
      <c r="G64" s="417" t="s">
        <v>89</v>
      </c>
      <c r="H64" s="63" t="s">
        <v>585</v>
      </c>
      <c r="I64" s="388">
        <v>2</v>
      </c>
      <c r="J64" s="141">
        <v>1</v>
      </c>
      <c r="K64" s="80"/>
      <c r="L64" s="80"/>
      <c r="M64" s="71">
        <v>1</v>
      </c>
      <c r="N64" s="72">
        <f>M64*F64</f>
        <v>50000</v>
      </c>
      <c r="O64" s="248"/>
      <c r="P64" s="482"/>
    </row>
    <row r="65" spans="1:16" s="249" customFormat="1" ht="26">
      <c r="A65" s="56" t="s">
        <v>378</v>
      </c>
      <c r="B65" s="80" t="s">
        <v>387</v>
      </c>
      <c r="C65" s="270">
        <f>(N65/1000)*SUMIF(Rates!$D$6:$D$15,G65,Rates!$E$6:$E$15)</f>
        <v>55</v>
      </c>
      <c r="D65" s="80"/>
      <c r="E65" s="440" t="s">
        <v>388</v>
      </c>
      <c r="F65" s="141">
        <v>55000</v>
      </c>
      <c r="G65" s="417" t="s">
        <v>89</v>
      </c>
      <c r="H65" s="63" t="s">
        <v>585</v>
      </c>
      <c r="I65" s="388">
        <v>2</v>
      </c>
      <c r="J65" s="141">
        <v>1</v>
      </c>
      <c r="K65" s="80"/>
      <c r="L65" s="80"/>
      <c r="M65" s="71">
        <v>1</v>
      </c>
      <c r="N65" s="72">
        <f t="shared" si="2"/>
        <v>55000</v>
      </c>
      <c r="O65" s="248"/>
      <c r="P65" s="482"/>
    </row>
    <row r="66" spans="1:16">
      <c r="A66" s="56"/>
      <c r="B66" s="110"/>
      <c r="C66" s="269"/>
      <c r="D66" s="110"/>
      <c r="E66" s="441"/>
      <c r="F66" s="144"/>
      <c r="G66" s="418"/>
      <c r="H66" s="111"/>
      <c r="I66" s="333"/>
      <c r="J66" s="144"/>
      <c r="K66" s="110"/>
      <c r="L66" s="110"/>
      <c r="M66" s="112"/>
      <c r="N66" s="113"/>
      <c r="O66" s="248"/>
      <c r="P66" s="482"/>
    </row>
    <row r="67" spans="1:16" s="309" customFormat="1">
      <c r="A67" s="500" t="s">
        <v>379</v>
      </c>
      <c r="B67" s="320" t="s">
        <v>211</v>
      </c>
      <c r="C67" s="305">
        <f>SUM(C68:C70)</f>
        <v>151</v>
      </c>
      <c r="D67" s="319"/>
      <c r="E67" s="425"/>
      <c r="F67" s="351"/>
      <c r="G67" s="339"/>
      <c r="H67" s="331"/>
      <c r="I67" s="332"/>
      <c r="J67" s="321"/>
      <c r="K67" s="319"/>
      <c r="L67" s="319"/>
      <c r="M67" s="300"/>
      <c r="N67" s="322"/>
      <c r="O67" s="303"/>
      <c r="P67" s="482"/>
    </row>
    <row r="68" spans="1:16" ht="26">
      <c r="A68" s="56" t="s">
        <v>380</v>
      </c>
      <c r="B68" s="76" t="s">
        <v>305</v>
      </c>
      <c r="C68" s="233">
        <f>(N68/1000)*SUMIF(Rates!$D$6:$D$15,G68,Rates!$E$6:$E$15)</f>
        <v>66</v>
      </c>
      <c r="D68" s="57" t="s">
        <v>584</v>
      </c>
      <c r="E68" s="430" t="s">
        <v>574</v>
      </c>
      <c r="F68" s="139">
        <v>66000</v>
      </c>
      <c r="G68" s="410" t="s">
        <v>89</v>
      </c>
      <c r="H68" s="57" t="s">
        <v>592</v>
      </c>
      <c r="I68" s="389">
        <v>4</v>
      </c>
      <c r="J68" s="139">
        <v>1</v>
      </c>
      <c r="K68" s="76"/>
      <c r="L68" s="76"/>
      <c r="M68" s="66">
        <v>1</v>
      </c>
      <c r="N68" s="69">
        <f t="shared" si="2"/>
        <v>66000</v>
      </c>
      <c r="O68" s="98"/>
      <c r="P68" s="482"/>
    </row>
    <row r="69" spans="1:16" ht="26">
      <c r="A69" s="56" t="s">
        <v>381</v>
      </c>
      <c r="B69" s="76" t="s">
        <v>304</v>
      </c>
      <c r="C69" s="233">
        <f>(N69/1000)*SUMIF(Rates!$D$6:$D$15,G69,Rates!$E$6:$E$15)</f>
        <v>40</v>
      </c>
      <c r="D69" s="57" t="s">
        <v>584</v>
      </c>
      <c r="E69" s="430" t="s">
        <v>301</v>
      </c>
      <c r="F69" s="139">
        <v>40000</v>
      </c>
      <c r="G69" s="410" t="s">
        <v>89</v>
      </c>
      <c r="H69" s="57" t="s">
        <v>592</v>
      </c>
      <c r="I69" s="389">
        <v>4</v>
      </c>
      <c r="J69" s="139">
        <v>1</v>
      </c>
      <c r="K69" s="76"/>
      <c r="L69" s="76"/>
      <c r="M69" s="66">
        <v>1</v>
      </c>
      <c r="N69" s="69">
        <f t="shared" si="2"/>
        <v>40000</v>
      </c>
      <c r="O69" s="98"/>
      <c r="P69" s="482"/>
    </row>
    <row r="70" spans="1:16" ht="26">
      <c r="A70" s="56" t="s">
        <v>382</v>
      </c>
      <c r="B70" s="76" t="s">
        <v>303</v>
      </c>
      <c r="C70" s="233">
        <f>(N70/1000)*SUMIF(Rates!$D$6:$D$15,G70,Rates!$E$6:$E$15)</f>
        <v>45</v>
      </c>
      <c r="D70" s="57" t="s">
        <v>584</v>
      </c>
      <c r="E70" s="430" t="s">
        <v>302</v>
      </c>
      <c r="F70" s="139">
        <v>45000</v>
      </c>
      <c r="G70" s="410" t="s">
        <v>89</v>
      </c>
      <c r="H70" s="57" t="s">
        <v>592</v>
      </c>
      <c r="I70" s="389">
        <v>4</v>
      </c>
      <c r="J70" s="139">
        <v>1</v>
      </c>
      <c r="K70" s="76"/>
      <c r="L70" s="76"/>
      <c r="M70" s="66">
        <v>1</v>
      </c>
      <c r="N70" s="69">
        <f t="shared" ref="N70" si="22">M70*F70</f>
        <v>45000</v>
      </c>
      <c r="O70" s="98"/>
      <c r="P70" s="482"/>
    </row>
    <row r="71" spans="1:16">
      <c r="A71" s="496"/>
      <c r="P71" s="482"/>
    </row>
    <row r="72" spans="1:16">
      <c r="P72" s="482"/>
    </row>
    <row r="73" spans="1:16">
      <c r="P73" s="482"/>
    </row>
    <row r="74" spans="1:16">
      <c r="P74" s="482"/>
    </row>
    <row r="75" spans="1:16">
      <c r="P75" s="482"/>
    </row>
    <row r="76" spans="1:16">
      <c r="P76" s="482"/>
    </row>
    <row r="77" spans="1:16">
      <c r="P77" s="482"/>
    </row>
    <row r="78" spans="1:16">
      <c r="P78" s="482"/>
    </row>
    <row r="79" spans="1:16">
      <c r="P79" s="482"/>
    </row>
    <row r="80" spans="1:16">
      <c r="P80" s="482"/>
    </row>
    <row r="81" spans="16:16">
      <c r="P81" s="482"/>
    </row>
    <row r="82" spans="16:16">
      <c r="P82" s="482"/>
    </row>
    <row r="83" spans="16:16">
      <c r="P83" s="482"/>
    </row>
    <row r="84" spans="16:16">
      <c r="P84" s="482"/>
    </row>
    <row r="85" spans="16:16">
      <c r="P85" s="482"/>
    </row>
    <row r="86" spans="16:16">
      <c r="P86" s="482"/>
    </row>
    <row r="87" spans="16:16">
      <c r="P87" s="482"/>
    </row>
    <row r="88" spans="16:16">
      <c r="P88" s="482"/>
    </row>
    <row r="89" spans="16:16">
      <c r="P89" s="482"/>
    </row>
    <row r="90" spans="16:16">
      <c r="P90" s="482"/>
    </row>
    <row r="91" spans="16:16">
      <c r="P91" s="482"/>
    </row>
    <row r="92" spans="16:16">
      <c r="P92" s="482"/>
    </row>
    <row r="93" spans="16:16">
      <c r="P93" s="482"/>
    </row>
    <row r="94" spans="16:16">
      <c r="P94" s="482"/>
    </row>
    <row r="95" spans="16:16">
      <c r="P95" s="482"/>
    </row>
    <row r="96" spans="16:16">
      <c r="P96" s="482"/>
    </row>
    <row r="97" spans="16:16">
      <c r="P97" s="482"/>
    </row>
    <row r="98" spans="16:16">
      <c r="P98" s="482"/>
    </row>
    <row r="99" spans="16:16">
      <c r="P99" s="482"/>
    </row>
    <row r="100" spans="16:16">
      <c r="P100" s="482"/>
    </row>
    <row r="101" spans="16:16">
      <c r="P101" s="482"/>
    </row>
    <row r="102" spans="16:16">
      <c r="P102" s="482"/>
    </row>
    <row r="103" spans="16:16">
      <c r="P103" s="482"/>
    </row>
    <row r="104" spans="16:16">
      <c r="P104" s="482"/>
    </row>
    <row r="105" spans="16:16">
      <c r="P105" s="482"/>
    </row>
    <row r="106" spans="16:16">
      <c r="P106" s="482"/>
    </row>
    <row r="107" spans="16:16">
      <c r="P107" s="482"/>
    </row>
    <row r="108" spans="16:16">
      <c r="P108" s="482"/>
    </row>
    <row r="109" spans="16:16">
      <c r="P109" s="482"/>
    </row>
    <row r="110" spans="16:16">
      <c r="P110" s="482"/>
    </row>
    <row r="111" spans="16:16">
      <c r="P111" s="482"/>
    </row>
    <row r="112" spans="16:16">
      <c r="P112" s="482"/>
    </row>
    <row r="113" spans="16:16">
      <c r="P113" s="482"/>
    </row>
    <row r="114" spans="16:16">
      <c r="P114" s="482"/>
    </row>
    <row r="115" spans="16:16">
      <c r="P115" s="482"/>
    </row>
    <row r="116" spans="16:16">
      <c r="P116" s="482"/>
    </row>
    <row r="117" spans="16:16">
      <c r="P117" s="482"/>
    </row>
    <row r="118" spans="16:16">
      <c r="P118" s="482"/>
    </row>
    <row r="119" spans="16:16">
      <c r="P119" s="482"/>
    </row>
    <row r="120" spans="16:16">
      <c r="P120" s="482"/>
    </row>
    <row r="121" spans="16:16">
      <c r="P121" s="482"/>
    </row>
    <row r="122" spans="16:16">
      <c r="P122" s="482"/>
    </row>
    <row r="123" spans="16:16">
      <c r="P123" s="482"/>
    </row>
    <row r="124" spans="16:16">
      <c r="P124" s="482"/>
    </row>
    <row r="125" spans="16:16">
      <c r="P125" s="482"/>
    </row>
    <row r="126" spans="16:16">
      <c r="P126" s="482"/>
    </row>
    <row r="127" spans="16:16">
      <c r="P127" s="482"/>
    </row>
    <row r="128" spans="16:16">
      <c r="P128" s="482"/>
    </row>
    <row r="129" spans="16:16">
      <c r="P129" s="482"/>
    </row>
    <row r="130" spans="16:16">
      <c r="P130" s="482"/>
    </row>
    <row r="131" spans="16:16">
      <c r="P131" s="482"/>
    </row>
    <row r="132" spans="16:16">
      <c r="P132" s="482"/>
    </row>
    <row r="133" spans="16:16">
      <c r="P133" s="482"/>
    </row>
    <row r="134" spans="16:16">
      <c r="P134" s="482"/>
    </row>
    <row r="135" spans="16:16">
      <c r="P135" s="482"/>
    </row>
    <row r="136" spans="16:16">
      <c r="P136" s="482"/>
    </row>
    <row r="137" spans="16:16">
      <c r="P137" s="482"/>
    </row>
    <row r="138" spans="16:16">
      <c r="P138" s="482"/>
    </row>
    <row r="139" spans="16:16">
      <c r="P139" s="482"/>
    </row>
    <row r="140" spans="16:16">
      <c r="P140" s="482"/>
    </row>
    <row r="141" spans="16:16">
      <c r="P141" s="482"/>
    </row>
    <row r="142" spans="16:16">
      <c r="P142" s="482"/>
    </row>
    <row r="143" spans="16:16">
      <c r="P143" s="482"/>
    </row>
    <row r="144" spans="16:16">
      <c r="P144" s="482"/>
    </row>
    <row r="145" spans="16:16">
      <c r="P145" s="482"/>
    </row>
    <row r="146" spans="16:16">
      <c r="P146" s="482"/>
    </row>
    <row r="147" spans="16:16">
      <c r="P147" s="482"/>
    </row>
    <row r="148" spans="16:16">
      <c r="P148" s="482"/>
    </row>
    <row r="149" spans="16:16">
      <c r="P149" s="482"/>
    </row>
    <row r="150" spans="16:16">
      <c r="P150" s="482"/>
    </row>
    <row r="151" spans="16:16">
      <c r="P151" s="482"/>
    </row>
    <row r="152" spans="16:16">
      <c r="P152" s="482"/>
    </row>
    <row r="153" spans="16:16">
      <c r="P153" s="482"/>
    </row>
    <row r="154" spans="16:16">
      <c r="P154" s="482"/>
    </row>
    <row r="155" spans="16:16">
      <c r="P155" s="482"/>
    </row>
    <row r="156" spans="16:16">
      <c r="P156" s="482"/>
    </row>
    <row r="157" spans="16:16">
      <c r="P157" s="482"/>
    </row>
    <row r="158" spans="16:16">
      <c r="P158" s="482"/>
    </row>
    <row r="159" spans="16:16">
      <c r="P159" s="482"/>
    </row>
    <row r="160" spans="16:16">
      <c r="P160" s="482"/>
    </row>
    <row r="161" spans="16:16">
      <c r="P161" s="482"/>
    </row>
    <row r="162" spans="16:16">
      <c r="P162" s="482"/>
    </row>
    <row r="163" spans="16:16">
      <c r="P163" s="482"/>
    </row>
    <row r="164" spans="16:16">
      <c r="P164" s="482"/>
    </row>
    <row r="165" spans="16:16">
      <c r="P165" s="482"/>
    </row>
    <row r="166" spans="16:16">
      <c r="P166" s="482"/>
    </row>
    <row r="167" spans="16:16">
      <c r="P167" s="482"/>
    </row>
    <row r="168" spans="16:16">
      <c r="P168" s="482"/>
    </row>
    <row r="169" spans="16:16">
      <c r="P169" s="482"/>
    </row>
    <row r="170" spans="16:16">
      <c r="P170" s="482"/>
    </row>
    <row r="171" spans="16:16">
      <c r="P171" s="482"/>
    </row>
    <row r="172" spans="16:16">
      <c r="P172" s="482"/>
    </row>
    <row r="173" spans="16:16">
      <c r="P173" s="482"/>
    </row>
    <row r="174" spans="16:16">
      <c r="P174" s="482"/>
    </row>
    <row r="175" spans="16:16">
      <c r="P175" s="482"/>
    </row>
    <row r="176" spans="16:16">
      <c r="P176" s="482"/>
    </row>
    <row r="177" spans="16:16">
      <c r="P177" s="482"/>
    </row>
    <row r="178" spans="16:16">
      <c r="P178" s="482"/>
    </row>
    <row r="179" spans="16:16">
      <c r="P179" s="482"/>
    </row>
    <row r="180" spans="16:16">
      <c r="P180" s="482"/>
    </row>
    <row r="181" spans="16:16">
      <c r="P181" s="482"/>
    </row>
    <row r="182" spans="16:16">
      <c r="P182" s="482"/>
    </row>
    <row r="183" spans="16:16">
      <c r="P183" s="482"/>
    </row>
    <row r="184" spans="16:16">
      <c r="P184" s="482"/>
    </row>
    <row r="185" spans="16:16">
      <c r="P185" s="482"/>
    </row>
    <row r="186" spans="16:16">
      <c r="P186" s="482"/>
    </row>
    <row r="187" spans="16:16">
      <c r="P187" s="482"/>
    </row>
    <row r="188" spans="16:16">
      <c r="P188" s="482"/>
    </row>
    <row r="189" spans="16:16">
      <c r="P189" s="482"/>
    </row>
    <row r="190" spans="16:16">
      <c r="P190" s="482"/>
    </row>
    <row r="191" spans="16:16">
      <c r="P191" s="482"/>
    </row>
    <row r="192" spans="16:16">
      <c r="P192" s="482"/>
    </row>
    <row r="193" spans="16:16">
      <c r="P193" s="482"/>
    </row>
    <row r="194" spans="16:16">
      <c r="P194" s="482"/>
    </row>
    <row r="195" spans="16:16">
      <c r="P195" s="482"/>
    </row>
    <row r="196" spans="16:16">
      <c r="P196" s="482"/>
    </row>
    <row r="197" spans="16:16">
      <c r="P197" s="482"/>
    </row>
    <row r="198" spans="16:16">
      <c r="P198" s="482"/>
    </row>
    <row r="199" spans="16:16">
      <c r="P199" s="482"/>
    </row>
    <row r="200" spans="16:16">
      <c r="P200" s="482"/>
    </row>
    <row r="201" spans="16:16">
      <c r="P201" s="482"/>
    </row>
    <row r="202" spans="16:16">
      <c r="P202" s="482"/>
    </row>
    <row r="203" spans="16:16">
      <c r="P203" s="482"/>
    </row>
    <row r="204" spans="16:16">
      <c r="P204" s="482"/>
    </row>
    <row r="205" spans="16:16">
      <c r="P205" s="482"/>
    </row>
    <row r="206" spans="16:16">
      <c r="P206" s="482"/>
    </row>
    <row r="207" spans="16:16">
      <c r="P207" s="482"/>
    </row>
    <row r="208" spans="16:16">
      <c r="P208" s="482"/>
    </row>
    <row r="209" spans="16:16">
      <c r="P209" s="482"/>
    </row>
    <row r="210" spans="16:16">
      <c r="P210" s="482"/>
    </row>
    <row r="211" spans="16:16">
      <c r="P211" s="482"/>
    </row>
    <row r="212" spans="16:16">
      <c r="P212" s="482"/>
    </row>
    <row r="213" spans="16:16">
      <c r="P213" s="482"/>
    </row>
    <row r="214" spans="16:16">
      <c r="P214" s="482"/>
    </row>
    <row r="215" spans="16:16">
      <c r="P215" s="482"/>
    </row>
    <row r="216" spans="16:16">
      <c r="P216" s="482"/>
    </row>
    <row r="217" spans="16:16">
      <c r="P217" s="482"/>
    </row>
    <row r="218" spans="16:16">
      <c r="P218" s="482"/>
    </row>
    <row r="219" spans="16:16">
      <c r="P219" s="482"/>
    </row>
    <row r="220" spans="16:16">
      <c r="P220" s="482"/>
    </row>
    <row r="221" spans="16:16">
      <c r="P221" s="482"/>
    </row>
    <row r="222" spans="16:16">
      <c r="P222" s="482"/>
    </row>
    <row r="223" spans="16:16">
      <c r="P223" s="482"/>
    </row>
    <row r="224" spans="16:16">
      <c r="P224" s="482"/>
    </row>
    <row r="225" spans="16:16">
      <c r="P225" s="482"/>
    </row>
    <row r="226" spans="16:16">
      <c r="P226" s="482"/>
    </row>
    <row r="227" spans="16:16">
      <c r="P227" s="482"/>
    </row>
    <row r="228" spans="16:16">
      <c r="P228" s="482"/>
    </row>
    <row r="229" spans="16:16">
      <c r="P229" s="482"/>
    </row>
    <row r="230" spans="16:16">
      <c r="P230" s="482"/>
    </row>
    <row r="231" spans="16:16">
      <c r="P231" s="482"/>
    </row>
    <row r="232" spans="16:16">
      <c r="P232" s="482"/>
    </row>
    <row r="233" spans="16:16">
      <c r="P233" s="482"/>
    </row>
    <row r="234" spans="16:16">
      <c r="P234" s="482"/>
    </row>
    <row r="235" spans="16:16">
      <c r="P235" s="482"/>
    </row>
    <row r="236" spans="16:16">
      <c r="P236" s="482"/>
    </row>
    <row r="237" spans="16:16">
      <c r="P237" s="482"/>
    </row>
    <row r="238" spans="16:16">
      <c r="P238" s="482"/>
    </row>
    <row r="239" spans="16:16">
      <c r="P239" s="482"/>
    </row>
    <row r="240" spans="16:16">
      <c r="P240" s="482"/>
    </row>
    <row r="241" spans="16:16">
      <c r="P241" s="482"/>
    </row>
    <row r="242" spans="16:16">
      <c r="P242" s="482"/>
    </row>
    <row r="243" spans="16:16">
      <c r="P243" s="482"/>
    </row>
    <row r="244" spans="16:16">
      <c r="P244" s="482"/>
    </row>
    <row r="245" spans="16:16">
      <c r="P245" s="482"/>
    </row>
    <row r="246" spans="16:16">
      <c r="P246" s="482"/>
    </row>
    <row r="247" spans="16:16">
      <c r="P247" s="482"/>
    </row>
    <row r="248" spans="16:16">
      <c r="P248" s="482"/>
    </row>
    <row r="249" spans="16:16">
      <c r="P249" s="482"/>
    </row>
    <row r="250" spans="16:16">
      <c r="P250" s="482"/>
    </row>
    <row r="251" spans="16:16">
      <c r="P251" s="482"/>
    </row>
    <row r="252" spans="16:16">
      <c r="P252" s="482"/>
    </row>
    <row r="253" spans="16:16">
      <c r="P253" s="482"/>
    </row>
    <row r="254" spans="16:16">
      <c r="P254" s="482"/>
    </row>
    <row r="255" spans="16:16">
      <c r="P255" s="482"/>
    </row>
    <row r="256" spans="16:16">
      <c r="P256" s="482"/>
    </row>
    <row r="257" spans="16:16">
      <c r="P257" s="482"/>
    </row>
    <row r="258" spans="16:16">
      <c r="P258" s="482"/>
    </row>
    <row r="259" spans="16:16">
      <c r="P259" s="482"/>
    </row>
    <row r="260" spans="16:16">
      <c r="P260" s="482"/>
    </row>
    <row r="261" spans="16:16">
      <c r="P261" s="482"/>
    </row>
    <row r="262" spans="16:16">
      <c r="P262" s="482"/>
    </row>
    <row r="263" spans="16:16">
      <c r="P263" s="482"/>
    </row>
    <row r="264" spans="16:16">
      <c r="P264" s="482"/>
    </row>
    <row r="265" spans="16:16">
      <c r="P265" s="482"/>
    </row>
    <row r="266" spans="16:16">
      <c r="P266" s="482"/>
    </row>
    <row r="267" spans="16:16">
      <c r="P267" s="482"/>
    </row>
    <row r="268" spans="16:16">
      <c r="P268" s="482"/>
    </row>
    <row r="269" spans="16:16">
      <c r="P269" s="482"/>
    </row>
    <row r="270" spans="16:16">
      <c r="P270" s="482"/>
    </row>
    <row r="271" spans="16:16">
      <c r="P271" s="482"/>
    </row>
    <row r="272" spans="16:16">
      <c r="P272" s="482"/>
    </row>
    <row r="273" spans="16:16">
      <c r="P273" s="482"/>
    </row>
    <row r="274" spans="16:16">
      <c r="P274" s="482"/>
    </row>
    <row r="275" spans="16:16">
      <c r="P275" s="482"/>
    </row>
    <row r="276" spans="16:16">
      <c r="P276" s="482"/>
    </row>
    <row r="277" spans="16:16">
      <c r="P277" s="482"/>
    </row>
    <row r="278" spans="16:16">
      <c r="P278" s="482"/>
    </row>
    <row r="279" spans="16:16">
      <c r="P279" s="482"/>
    </row>
    <row r="280" spans="16:16">
      <c r="P280" s="482"/>
    </row>
    <row r="281" spans="16:16">
      <c r="P281" s="482"/>
    </row>
    <row r="282" spans="16:16">
      <c r="P282" s="482"/>
    </row>
    <row r="283" spans="16:16">
      <c r="P283" s="482"/>
    </row>
    <row r="284" spans="16:16">
      <c r="P284" s="482"/>
    </row>
    <row r="285" spans="16:16">
      <c r="P285" s="482"/>
    </row>
    <row r="286" spans="16:16">
      <c r="P286" s="482"/>
    </row>
    <row r="287" spans="16:16">
      <c r="P287" s="482"/>
    </row>
    <row r="288" spans="16:16">
      <c r="P288" s="482"/>
    </row>
    <row r="289" spans="16:16">
      <c r="P289" s="482"/>
    </row>
    <row r="290" spans="16:16">
      <c r="P290" s="482"/>
    </row>
    <row r="291" spans="16:16">
      <c r="P291" s="482"/>
    </row>
    <row r="292" spans="16:16">
      <c r="P292" s="482"/>
    </row>
    <row r="293" spans="16:16">
      <c r="P293" s="482"/>
    </row>
    <row r="294" spans="16:16">
      <c r="P294" s="482"/>
    </row>
    <row r="295" spans="16:16">
      <c r="P295" s="482"/>
    </row>
    <row r="296" spans="16:16">
      <c r="P296" s="482"/>
    </row>
    <row r="297" spans="16:16">
      <c r="P297" s="482"/>
    </row>
    <row r="298" spans="16:16">
      <c r="P298" s="482"/>
    </row>
    <row r="299" spans="16:16">
      <c r="P299" s="482"/>
    </row>
    <row r="300" spans="16:16">
      <c r="P300" s="482"/>
    </row>
    <row r="301" spans="16:16">
      <c r="P301" s="482"/>
    </row>
    <row r="302" spans="16:16">
      <c r="P302" s="482"/>
    </row>
    <row r="303" spans="16:16">
      <c r="P303" s="482"/>
    </row>
    <row r="304" spans="16:16">
      <c r="P304" s="482"/>
    </row>
    <row r="305" spans="16:16">
      <c r="P305" s="482"/>
    </row>
    <row r="306" spans="16:16">
      <c r="P306" s="482"/>
    </row>
    <row r="307" spans="16:16">
      <c r="P307" s="482"/>
    </row>
    <row r="308" spans="16:16">
      <c r="P308" s="482"/>
    </row>
    <row r="309" spans="16:16">
      <c r="P309" s="482"/>
    </row>
    <row r="310" spans="16:16">
      <c r="P310" s="482"/>
    </row>
    <row r="311" spans="16:16">
      <c r="P311" s="482"/>
    </row>
    <row r="312" spans="16:16">
      <c r="P312" s="482"/>
    </row>
    <row r="313" spans="16:16">
      <c r="P313" s="482"/>
    </row>
    <row r="314" spans="16:16">
      <c r="P314" s="482"/>
    </row>
    <row r="315" spans="16:16">
      <c r="P315" s="482"/>
    </row>
    <row r="316" spans="16:16">
      <c r="P316" s="482"/>
    </row>
    <row r="317" spans="16:16">
      <c r="P317" s="482"/>
    </row>
    <row r="318" spans="16:16">
      <c r="P318" s="482"/>
    </row>
    <row r="319" spans="16:16">
      <c r="P319" s="482"/>
    </row>
    <row r="320" spans="16:16">
      <c r="P320" s="482"/>
    </row>
    <row r="321" spans="16:16">
      <c r="P321" s="482"/>
    </row>
    <row r="322" spans="16:16">
      <c r="P322" s="482"/>
    </row>
    <row r="323" spans="16:16">
      <c r="P323" s="482"/>
    </row>
    <row r="324" spans="16:16">
      <c r="P324" s="482"/>
    </row>
    <row r="325" spans="16:16">
      <c r="P325" s="482"/>
    </row>
    <row r="326" spans="16:16">
      <c r="P326" s="482"/>
    </row>
    <row r="327" spans="16:16">
      <c r="P327" s="482"/>
    </row>
    <row r="328" spans="16:16">
      <c r="P328" s="482"/>
    </row>
    <row r="329" spans="16:16">
      <c r="P329" s="482"/>
    </row>
    <row r="330" spans="16:16">
      <c r="P330" s="482"/>
    </row>
    <row r="331" spans="16:16">
      <c r="P331" s="482"/>
    </row>
    <row r="332" spans="16:16">
      <c r="P332" s="482"/>
    </row>
    <row r="333" spans="16:16">
      <c r="P333" s="482"/>
    </row>
    <row r="334" spans="16:16">
      <c r="P334" s="482"/>
    </row>
    <row r="335" spans="16:16">
      <c r="P335" s="482"/>
    </row>
    <row r="336" spans="16:16">
      <c r="P336" s="482"/>
    </row>
    <row r="337" spans="16:16">
      <c r="P337" s="482"/>
    </row>
    <row r="338" spans="16:16">
      <c r="P338" s="482"/>
    </row>
    <row r="339" spans="16:16">
      <c r="P339" s="482"/>
    </row>
    <row r="340" spans="16:16">
      <c r="P340" s="482"/>
    </row>
    <row r="341" spans="16:16">
      <c r="P341" s="482"/>
    </row>
    <row r="342" spans="16:16">
      <c r="P342" s="482"/>
    </row>
    <row r="343" spans="16:16">
      <c r="P343" s="482"/>
    </row>
    <row r="344" spans="16:16">
      <c r="P344" s="482"/>
    </row>
    <row r="345" spans="16:16">
      <c r="P345" s="482"/>
    </row>
    <row r="346" spans="16:16">
      <c r="P346" s="482"/>
    </row>
    <row r="347" spans="16:16">
      <c r="P347" s="482"/>
    </row>
    <row r="348" spans="16:16">
      <c r="P348" s="482"/>
    </row>
    <row r="349" spans="16:16">
      <c r="P349" s="482"/>
    </row>
    <row r="350" spans="16:16">
      <c r="P350" s="482"/>
    </row>
    <row r="351" spans="16:16">
      <c r="P351" s="482"/>
    </row>
    <row r="352" spans="16:16">
      <c r="P352" s="482"/>
    </row>
    <row r="353" spans="16:16">
      <c r="P353" s="482"/>
    </row>
    <row r="354" spans="16:16">
      <c r="P354" s="482"/>
    </row>
    <row r="355" spans="16:16">
      <c r="P355" s="482"/>
    </row>
    <row r="356" spans="16:16">
      <c r="P356" s="482"/>
    </row>
    <row r="357" spans="16:16">
      <c r="P357" s="482"/>
    </row>
    <row r="358" spans="16:16">
      <c r="P358" s="482"/>
    </row>
    <row r="359" spans="16:16">
      <c r="P359" s="482"/>
    </row>
    <row r="360" spans="16:16">
      <c r="P360" s="482"/>
    </row>
    <row r="361" spans="16:16">
      <c r="P361" s="482"/>
    </row>
    <row r="362" spans="16:16">
      <c r="P362" s="482"/>
    </row>
    <row r="363" spans="16:16">
      <c r="P363" s="482"/>
    </row>
    <row r="364" spans="16:16">
      <c r="P364" s="482"/>
    </row>
    <row r="365" spans="16:16">
      <c r="P365" s="482"/>
    </row>
    <row r="366" spans="16:16">
      <c r="P366" s="482"/>
    </row>
    <row r="367" spans="16:16">
      <c r="P367" s="482"/>
    </row>
    <row r="368" spans="16:16">
      <c r="P368" s="482"/>
    </row>
    <row r="369" spans="16:16">
      <c r="P369" s="482"/>
    </row>
    <row r="370" spans="16:16">
      <c r="P370" s="482"/>
    </row>
    <row r="371" spans="16:16">
      <c r="P371" s="482"/>
    </row>
    <row r="372" spans="16:16">
      <c r="P372" s="482"/>
    </row>
    <row r="373" spans="16:16">
      <c r="P373" s="482"/>
    </row>
    <row r="374" spans="16:16">
      <c r="P374" s="482"/>
    </row>
    <row r="375" spans="16:16">
      <c r="P375" s="482"/>
    </row>
    <row r="376" spans="16:16">
      <c r="P376" s="482"/>
    </row>
    <row r="377" spans="16:16">
      <c r="P377" s="482"/>
    </row>
    <row r="378" spans="16:16">
      <c r="P378" s="482"/>
    </row>
    <row r="379" spans="16:16">
      <c r="P379" s="482"/>
    </row>
    <row r="380" spans="16:16">
      <c r="P380" s="482"/>
    </row>
    <row r="381" spans="16:16">
      <c r="P381" s="482"/>
    </row>
    <row r="382" spans="16:16">
      <c r="P382" s="482"/>
    </row>
    <row r="383" spans="16:16">
      <c r="P383" s="482"/>
    </row>
    <row r="384" spans="16:16">
      <c r="P384" s="482"/>
    </row>
    <row r="385" spans="16:16">
      <c r="P385" s="482"/>
    </row>
    <row r="386" spans="16:16">
      <c r="P386" s="482"/>
    </row>
    <row r="387" spans="16:16">
      <c r="P387" s="482"/>
    </row>
    <row r="388" spans="16:16">
      <c r="P388" s="482"/>
    </row>
    <row r="389" spans="16:16">
      <c r="P389" s="482"/>
    </row>
    <row r="390" spans="16:16">
      <c r="P390" s="482"/>
    </row>
    <row r="391" spans="16:16">
      <c r="P391" s="482"/>
    </row>
    <row r="392" spans="16:16">
      <c r="P392" s="482"/>
    </row>
    <row r="393" spans="16:16">
      <c r="P393" s="482"/>
    </row>
    <row r="394" spans="16:16">
      <c r="P394" s="482"/>
    </row>
    <row r="395" spans="16:16">
      <c r="P395" s="482"/>
    </row>
    <row r="396" spans="16:16">
      <c r="P396" s="482"/>
    </row>
    <row r="397" spans="16:16">
      <c r="P397" s="482"/>
    </row>
    <row r="398" spans="16:16">
      <c r="P398" s="482"/>
    </row>
    <row r="399" spans="16:16">
      <c r="P399" s="482"/>
    </row>
    <row r="400" spans="16:16">
      <c r="P400" s="482"/>
    </row>
    <row r="401" spans="16:16">
      <c r="P401" s="482"/>
    </row>
    <row r="402" spans="16:16">
      <c r="P402" s="482"/>
    </row>
    <row r="403" spans="16:16">
      <c r="P403" s="482"/>
    </row>
    <row r="404" spans="16:16">
      <c r="P404" s="482"/>
    </row>
    <row r="405" spans="16:16">
      <c r="P405" s="482"/>
    </row>
    <row r="406" spans="16:16">
      <c r="P406" s="482"/>
    </row>
    <row r="407" spans="16:16">
      <c r="P407" s="482"/>
    </row>
    <row r="408" spans="16:16">
      <c r="P408" s="482"/>
    </row>
    <row r="409" spans="16:16">
      <c r="P409" s="482"/>
    </row>
    <row r="410" spans="16:16">
      <c r="P410" s="482"/>
    </row>
    <row r="411" spans="16:16">
      <c r="P411" s="482"/>
    </row>
    <row r="412" spans="16:16">
      <c r="P412" s="482"/>
    </row>
    <row r="413" spans="16:16">
      <c r="P413" s="482"/>
    </row>
    <row r="414" spans="16:16">
      <c r="P414" s="482"/>
    </row>
    <row r="415" spans="16:16">
      <c r="P415" s="482"/>
    </row>
    <row r="416" spans="16:16">
      <c r="P416" s="482"/>
    </row>
    <row r="417" spans="16:16">
      <c r="P417" s="482"/>
    </row>
    <row r="418" spans="16:16">
      <c r="P418" s="482"/>
    </row>
    <row r="419" spans="16:16">
      <c r="P419" s="482"/>
    </row>
    <row r="420" spans="16:16">
      <c r="P420" s="482"/>
    </row>
    <row r="421" spans="16:16">
      <c r="P421" s="482"/>
    </row>
    <row r="422" spans="16:16">
      <c r="P422" s="482"/>
    </row>
    <row r="423" spans="16:16">
      <c r="P423" s="482"/>
    </row>
    <row r="424" spans="16:16">
      <c r="P424" s="482"/>
    </row>
    <row r="425" spans="16:16">
      <c r="P425" s="482"/>
    </row>
    <row r="426" spans="16:16">
      <c r="P426" s="482"/>
    </row>
    <row r="427" spans="16:16">
      <c r="P427" s="482"/>
    </row>
    <row r="428" spans="16:16">
      <c r="P428" s="482"/>
    </row>
    <row r="429" spans="16:16">
      <c r="P429" s="482"/>
    </row>
    <row r="430" spans="16:16">
      <c r="P430" s="482"/>
    </row>
    <row r="431" spans="16:16">
      <c r="P431" s="482"/>
    </row>
    <row r="432" spans="16:16">
      <c r="P432" s="482"/>
    </row>
    <row r="433" spans="16:16">
      <c r="P433" s="482"/>
    </row>
    <row r="434" spans="16:16">
      <c r="P434" s="482"/>
    </row>
    <row r="435" spans="16:16">
      <c r="P435" s="482"/>
    </row>
    <row r="436" spans="16:16">
      <c r="P436" s="482"/>
    </row>
    <row r="437" spans="16:16">
      <c r="P437" s="482"/>
    </row>
    <row r="438" spans="16:16">
      <c r="P438" s="482"/>
    </row>
    <row r="439" spans="16:16">
      <c r="P439" s="482"/>
    </row>
    <row r="440" spans="16:16">
      <c r="P440" s="482"/>
    </row>
    <row r="441" spans="16:16">
      <c r="P441" s="482"/>
    </row>
    <row r="442" spans="16:16">
      <c r="P442" s="482"/>
    </row>
    <row r="443" spans="16:16">
      <c r="P443" s="482"/>
    </row>
    <row r="444" spans="16:16">
      <c r="P444" s="482"/>
    </row>
    <row r="445" spans="16:16">
      <c r="P445" s="482"/>
    </row>
    <row r="446" spans="16:16">
      <c r="P446" s="482"/>
    </row>
    <row r="447" spans="16:16">
      <c r="P447" s="482"/>
    </row>
    <row r="448" spans="16:16">
      <c r="P448" s="482"/>
    </row>
    <row r="449" spans="16:16">
      <c r="P449" s="482"/>
    </row>
    <row r="450" spans="16:16">
      <c r="P450" s="482"/>
    </row>
    <row r="451" spans="16:16">
      <c r="P451" s="482"/>
    </row>
    <row r="452" spans="16:16">
      <c r="P452" s="482"/>
    </row>
    <row r="453" spans="16:16">
      <c r="P453" s="482"/>
    </row>
    <row r="454" spans="16:16">
      <c r="P454" s="482"/>
    </row>
    <row r="455" spans="16:16">
      <c r="P455" s="482"/>
    </row>
    <row r="456" spans="16:16">
      <c r="P456" s="482"/>
    </row>
    <row r="457" spans="16:16">
      <c r="P457" s="482"/>
    </row>
    <row r="458" spans="16:16">
      <c r="P458" s="482"/>
    </row>
    <row r="459" spans="16:16">
      <c r="P459" s="482"/>
    </row>
    <row r="460" spans="16:16">
      <c r="P460" s="482"/>
    </row>
    <row r="461" spans="16:16">
      <c r="P461" s="482"/>
    </row>
    <row r="462" spans="16:16">
      <c r="P462" s="482"/>
    </row>
    <row r="463" spans="16:16">
      <c r="P463" s="482"/>
    </row>
    <row r="464" spans="16:16">
      <c r="P464" s="482"/>
    </row>
    <row r="465" spans="16:16">
      <c r="P465" s="482"/>
    </row>
    <row r="466" spans="16:16">
      <c r="P466" s="482"/>
    </row>
    <row r="467" spans="16:16">
      <c r="P467" s="482"/>
    </row>
    <row r="468" spans="16:16">
      <c r="P468" s="482"/>
    </row>
    <row r="469" spans="16:16">
      <c r="P469" s="482"/>
    </row>
    <row r="470" spans="16:16">
      <c r="P470" s="482"/>
    </row>
    <row r="471" spans="16:16">
      <c r="P471" s="482"/>
    </row>
    <row r="472" spans="16:16">
      <c r="P472" s="482"/>
    </row>
    <row r="473" spans="16:16">
      <c r="P473" s="482"/>
    </row>
    <row r="474" spans="16:16">
      <c r="P474" s="482"/>
    </row>
    <row r="475" spans="16:16">
      <c r="P475" s="482"/>
    </row>
    <row r="476" spans="16:16">
      <c r="P476" s="482"/>
    </row>
    <row r="477" spans="16:16">
      <c r="P477" s="482"/>
    </row>
    <row r="478" spans="16:16">
      <c r="P478" s="482"/>
    </row>
    <row r="479" spans="16:16">
      <c r="P479" s="482"/>
    </row>
    <row r="480" spans="16:16">
      <c r="P480" s="482"/>
    </row>
    <row r="481" spans="16:16">
      <c r="P481" s="482"/>
    </row>
    <row r="482" spans="16:16">
      <c r="P482" s="482"/>
    </row>
    <row r="483" spans="16:16">
      <c r="P483" s="482"/>
    </row>
    <row r="484" spans="16:16">
      <c r="P484" s="482"/>
    </row>
    <row r="485" spans="16:16">
      <c r="P485" s="482"/>
    </row>
    <row r="486" spans="16:16">
      <c r="P486" s="482"/>
    </row>
    <row r="487" spans="16:16">
      <c r="P487" s="482"/>
    </row>
    <row r="488" spans="16:16">
      <c r="P488" s="482"/>
    </row>
    <row r="489" spans="16:16">
      <c r="P489" s="482"/>
    </row>
    <row r="490" spans="16:16">
      <c r="P490" s="482"/>
    </row>
    <row r="491" spans="16:16">
      <c r="P491" s="482"/>
    </row>
    <row r="492" spans="16:16">
      <c r="P492" s="482"/>
    </row>
    <row r="493" spans="16:16">
      <c r="P493" s="482"/>
    </row>
    <row r="494" spans="16:16">
      <c r="P494" s="482"/>
    </row>
    <row r="495" spans="16:16">
      <c r="P495" s="482"/>
    </row>
    <row r="496" spans="16:16">
      <c r="P496" s="482"/>
    </row>
    <row r="497" spans="16:16">
      <c r="P497" s="482"/>
    </row>
    <row r="498" spans="16:16">
      <c r="P498" s="482"/>
    </row>
    <row r="499" spans="16:16">
      <c r="P499" s="482"/>
    </row>
    <row r="500" spans="16:16">
      <c r="P500" s="482"/>
    </row>
    <row r="501" spans="16:16">
      <c r="P501" s="482"/>
    </row>
    <row r="502" spans="16:16">
      <c r="P502" s="482"/>
    </row>
    <row r="503" spans="16:16">
      <c r="P503" s="482"/>
    </row>
    <row r="504" spans="16:16">
      <c r="P504" s="482"/>
    </row>
    <row r="505" spans="16:16">
      <c r="P505" s="482"/>
    </row>
    <row r="506" spans="16:16">
      <c r="P506" s="482"/>
    </row>
    <row r="507" spans="16:16">
      <c r="P507" s="482"/>
    </row>
    <row r="508" spans="16:16">
      <c r="P508" s="482"/>
    </row>
    <row r="509" spans="16:16">
      <c r="P509" s="482"/>
    </row>
    <row r="510" spans="16:16">
      <c r="P510" s="482"/>
    </row>
    <row r="511" spans="16:16">
      <c r="P511" s="482"/>
    </row>
    <row r="512" spans="16:16">
      <c r="P512" s="482"/>
    </row>
    <row r="513" spans="16:16">
      <c r="P513" s="482"/>
    </row>
    <row r="514" spans="16:16">
      <c r="P514" s="482"/>
    </row>
    <row r="515" spans="16:16">
      <c r="P515" s="482"/>
    </row>
    <row r="516" spans="16:16">
      <c r="P516" s="482"/>
    </row>
    <row r="517" spans="16:16">
      <c r="P517" s="482"/>
    </row>
    <row r="518" spans="16:16">
      <c r="P518" s="482"/>
    </row>
    <row r="519" spans="16:16">
      <c r="P519" s="482"/>
    </row>
    <row r="520" spans="16:16">
      <c r="P520" s="482"/>
    </row>
    <row r="521" spans="16:16">
      <c r="P521" s="482"/>
    </row>
    <row r="522" spans="16:16">
      <c r="P522" s="482"/>
    </row>
    <row r="523" spans="16:16">
      <c r="P523" s="482"/>
    </row>
    <row r="524" spans="16:16">
      <c r="P524" s="482"/>
    </row>
    <row r="525" spans="16:16">
      <c r="P525" s="482"/>
    </row>
    <row r="526" spans="16:16">
      <c r="P526" s="482"/>
    </row>
    <row r="527" spans="16:16">
      <c r="P527" s="482"/>
    </row>
    <row r="528" spans="16:16">
      <c r="P528" s="482"/>
    </row>
    <row r="529" spans="16:16">
      <c r="P529" s="482"/>
    </row>
    <row r="530" spans="16:16">
      <c r="P530" s="482"/>
    </row>
    <row r="531" spans="16:16">
      <c r="P531" s="482"/>
    </row>
    <row r="532" spans="16:16">
      <c r="P532" s="482"/>
    </row>
    <row r="533" spans="16:16">
      <c r="P533" s="482"/>
    </row>
    <row r="534" spans="16:16">
      <c r="P534" s="482"/>
    </row>
    <row r="535" spans="16:16">
      <c r="P535" s="482"/>
    </row>
    <row r="536" spans="16:16">
      <c r="P536" s="482"/>
    </row>
    <row r="537" spans="16:16">
      <c r="P537" s="482"/>
    </row>
    <row r="538" spans="16:16">
      <c r="P538" s="482"/>
    </row>
    <row r="539" spans="16:16">
      <c r="P539" s="482"/>
    </row>
    <row r="540" spans="16:16">
      <c r="P540" s="482"/>
    </row>
    <row r="541" spans="16:16">
      <c r="P541" s="482"/>
    </row>
    <row r="542" spans="16:16">
      <c r="P542" s="482"/>
    </row>
    <row r="543" spans="16:16">
      <c r="P543" s="482"/>
    </row>
    <row r="544" spans="16:16">
      <c r="P544" s="482"/>
    </row>
    <row r="545" spans="16:16">
      <c r="P545" s="482"/>
    </row>
    <row r="546" spans="16:16">
      <c r="P546" s="482"/>
    </row>
    <row r="547" spans="16:16">
      <c r="P547" s="482"/>
    </row>
    <row r="548" spans="16:16">
      <c r="P548" s="482"/>
    </row>
    <row r="549" spans="16:16">
      <c r="P549" s="482"/>
    </row>
    <row r="550" spans="16:16">
      <c r="P550" s="482"/>
    </row>
    <row r="551" spans="16:16">
      <c r="P551" s="482"/>
    </row>
    <row r="552" spans="16:16">
      <c r="P552" s="482"/>
    </row>
    <row r="553" spans="16:16">
      <c r="P553" s="482"/>
    </row>
    <row r="554" spans="16:16">
      <c r="P554" s="482"/>
    </row>
    <row r="555" spans="16:16">
      <c r="P555" s="482"/>
    </row>
    <row r="556" spans="16:16">
      <c r="P556" s="482"/>
    </row>
    <row r="557" spans="16:16">
      <c r="P557" s="482"/>
    </row>
    <row r="558" spans="16:16">
      <c r="P558" s="482"/>
    </row>
    <row r="559" spans="16:16">
      <c r="P559" s="482"/>
    </row>
    <row r="560" spans="16:16">
      <c r="P560" s="482"/>
    </row>
    <row r="561" spans="16:16">
      <c r="P561" s="482"/>
    </row>
    <row r="562" spans="16:16">
      <c r="P562" s="482"/>
    </row>
    <row r="563" spans="16:16">
      <c r="P563" s="482"/>
    </row>
    <row r="564" spans="16:16">
      <c r="P564" s="482"/>
    </row>
    <row r="565" spans="16:16">
      <c r="P565" s="482"/>
    </row>
    <row r="566" spans="16:16">
      <c r="P566" s="482"/>
    </row>
    <row r="567" spans="16:16">
      <c r="P567" s="482"/>
    </row>
    <row r="568" spans="16:16">
      <c r="P568" s="482"/>
    </row>
    <row r="569" spans="16:16">
      <c r="P569" s="482"/>
    </row>
    <row r="570" spans="16:16">
      <c r="P570" s="482"/>
    </row>
    <row r="571" spans="16:16">
      <c r="P571" s="482"/>
    </row>
    <row r="572" spans="16:16">
      <c r="P572" s="482"/>
    </row>
    <row r="573" spans="16:16">
      <c r="P573" s="482"/>
    </row>
    <row r="574" spans="16:16">
      <c r="P574" s="482"/>
    </row>
    <row r="575" spans="16:16">
      <c r="P575" s="482"/>
    </row>
    <row r="576" spans="16:16">
      <c r="P576" s="482"/>
    </row>
    <row r="577" spans="16:16">
      <c r="P577" s="482"/>
    </row>
    <row r="578" spans="16:16">
      <c r="P578" s="482"/>
    </row>
    <row r="579" spans="16:16">
      <c r="P579" s="482"/>
    </row>
    <row r="580" spans="16:16">
      <c r="P580" s="482"/>
    </row>
    <row r="581" spans="16:16">
      <c r="P581" s="482"/>
    </row>
    <row r="582" spans="16:16">
      <c r="P582" s="482"/>
    </row>
    <row r="583" spans="16:16">
      <c r="P583" s="482"/>
    </row>
    <row r="584" spans="16:16">
      <c r="P584" s="482"/>
    </row>
    <row r="585" spans="16:16">
      <c r="P585" s="482"/>
    </row>
    <row r="586" spans="16:16">
      <c r="P586" s="482"/>
    </row>
    <row r="587" spans="16:16">
      <c r="P587" s="482"/>
    </row>
    <row r="588" spans="16:16">
      <c r="P588" s="482"/>
    </row>
    <row r="589" spans="16:16">
      <c r="P589" s="482"/>
    </row>
    <row r="590" spans="16:16">
      <c r="P590" s="482"/>
    </row>
    <row r="591" spans="16:16">
      <c r="P591" s="482"/>
    </row>
    <row r="592" spans="16:16">
      <c r="P592" s="482"/>
    </row>
    <row r="593" spans="16:16">
      <c r="P593" s="482"/>
    </row>
    <row r="594" spans="16:16">
      <c r="P594" s="482"/>
    </row>
    <row r="595" spans="16:16">
      <c r="P595" s="482"/>
    </row>
    <row r="596" spans="16:16">
      <c r="P596" s="482"/>
    </row>
    <row r="597" spans="16:16">
      <c r="P597" s="482"/>
    </row>
    <row r="598" spans="16:16">
      <c r="P598" s="482"/>
    </row>
    <row r="599" spans="16:16">
      <c r="P599" s="482"/>
    </row>
    <row r="600" spans="16:16">
      <c r="P600" s="482"/>
    </row>
    <row r="601" spans="16:16">
      <c r="P601" s="482"/>
    </row>
    <row r="602" spans="16:16">
      <c r="P602" s="482"/>
    </row>
    <row r="603" spans="16:16">
      <c r="P603" s="482"/>
    </row>
    <row r="604" spans="16:16">
      <c r="P604" s="482"/>
    </row>
    <row r="605" spans="16:16">
      <c r="P605" s="482"/>
    </row>
    <row r="606" spans="16:16">
      <c r="P606" s="482"/>
    </row>
    <row r="607" spans="16:16">
      <c r="P607" s="482"/>
    </row>
    <row r="608" spans="16:16">
      <c r="P608" s="482"/>
    </row>
    <row r="609" spans="16:16">
      <c r="P609" s="482"/>
    </row>
    <row r="610" spans="16:16">
      <c r="P610" s="482"/>
    </row>
    <row r="611" spans="16:16">
      <c r="P611" s="482"/>
    </row>
    <row r="612" spans="16:16">
      <c r="P612" s="482"/>
    </row>
    <row r="613" spans="16:16">
      <c r="P613" s="482"/>
    </row>
    <row r="614" spans="16:16">
      <c r="P614" s="482"/>
    </row>
    <row r="615" spans="16:16">
      <c r="P615" s="482"/>
    </row>
    <row r="616" spans="16:16">
      <c r="P616" s="482"/>
    </row>
    <row r="617" spans="16:16">
      <c r="P617" s="482"/>
    </row>
    <row r="618" spans="16:16">
      <c r="P618" s="482"/>
    </row>
    <row r="619" spans="16:16">
      <c r="P619" s="482"/>
    </row>
    <row r="620" spans="16:16">
      <c r="P620" s="482"/>
    </row>
    <row r="621" spans="16:16">
      <c r="P621" s="482"/>
    </row>
    <row r="622" spans="16:16">
      <c r="P622" s="482"/>
    </row>
    <row r="623" spans="16:16">
      <c r="P623" s="482"/>
    </row>
    <row r="624" spans="16:16">
      <c r="P624" s="482"/>
    </row>
    <row r="625" spans="16:16">
      <c r="P625" s="482"/>
    </row>
    <row r="626" spans="16:16">
      <c r="P626" s="482"/>
    </row>
    <row r="627" spans="16:16">
      <c r="P627" s="482"/>
    </row>
    <row r="628" spans="16:16">
      <c r="P628" s="482"/>
    </row>
    <row r="629" spans="16:16">
      <c r="P629" s="482"/>
    </row>
    <row r="630" spans="16:16">
      <c r="P630" s="482"/>
    </row>
    <row r="631" spans="16:16">
      <c r="P631" s="482"/>
    </row>
    <row r="632" spans="16:16">
      <c r="P632" s="482"/>
    </row>
    <row r="633" spans="16:16">
      <c r="P633" s="482"/>
    </row>
    <row r="634" spans="16:16">
      <c r="P634" s="482"/>
    </row>
    <row r="635" spans="16:16">
      <c r="P635" s="482"/>
    </row>
    <row r="636" spans="16:16">
      <c r="P636" s="482"/>
    </row>
    <row r="637" spans="16:16">
      <c r="P637" s="482"/>
    </row>
    <row r="638" spans="16:16">
      <c r="P638" s="482"/>
    </row>
    <row r="639" spans="16:16">
      <c r="P639" s="482"/>
    </row>
    <row r="640" spans="16:16">
      <c r="P640" s="482"/>
    </row>
    <row r="641" spans="16:16">
      <c r="P641" s="482"/>
    </row>
    <row r="642" spans="16:16">
      <c r="P642" s="482"/>
    </row>
    <row r="643" spans="16:16">
      <c r="P643" s="482"/>
    </row>
    <row r="644" spans="16:16">
      <c r="P644" s="482"/>
    </row>
    <row r="645" spans="16:16">
      <c r="P645" s="482"/>
    </row>
    <row r="646" spans="16:16">
      <c r="P646" s="482"/>
    </row>
    <row r="647" spans="16:16">
      <c r="P647" s="482"/>
    </row>
    <row r="648" spans="16:16">
      <c r="P648" s="482"/>
    </row>
    <row r="649" spans="16:16">
      <c r="P649" s="482"/>
    </row>
    <row r="650" spans="16:16">
      <c r="P650" s="482"/>
    </row>
    <row r="651" spans="16:16">
      <c r="P651" s="482"/>
    </row>
    <row r="652" spans="16:16">
      <c r="P652" s="482"/>
    </row>
    <row r="653" spans="16:16">
      <c r="P653" s="482"/>
    </row>
    <row r="654" spans="16:16">
      <c r="P654" s="482"/>
    </row>
    <row r="655" spans="16:16">
      <c r="P655" s="482"/>
    </row>
    <row r="656" spans="16:16">
      <c r="P656" s="482"/>
    </row>
    <row r="657" spans="16:16">
      <c r="P657" s="482"/>
    </row>
    <row r="658" spans="16:16">
      <c r="P658" s="482"/>
    </row>
    <row r="659" spans="16:16">
      <c r="P659" s="482"/>
    </row>
    <row r="660" spans="16:16">
      <c r="P660" s="482"/>
    </row>
    <row r="661" spans="16:16">
      <c r="P661" s="482"/>
    </row>
    <row r="662" spans="16:16">
      <c r="P662" s="482"/>
    </row>
    <row r="663" spans="16:16">
      <c r="P663" s="482"/>
    </row>
    <row r="664" spans="16:16">
      <c r="P664" s="482"/>
    </row>
    <row r="665" spans="16:16">
      <c r="P665" s="482"/>
    </row>
    <row r="666" spans="16:16">
      <c r="P666" s="482"/>
    </row>
    <row r="667" spans="16:16">
      <c r="P667" s="482"/>
    </row>
    <row r="668" spans="16:16">
      <c r="P668" s="482"/>
    </row>
    <row r="669" spans="16:16">
      <c r="P669" s="482"/>
    </row>
    <row r="670" spans="16:16">
      <c r="P670" s="482"/>
    </row>
    <row r="671" spans="16:16">
      <c r="P671" s="482"/>
    </row>
    <row r="672" spans="16:16">
      <c r="P672" s="482"/>
    </row>
    <row r="673" spans="16:16">
      <c r="P673" s="482"/>
    </row>
    <row r="674" spans="16:16">
      <c r="P674" s="482"/>
    </row>
    <row r="675" spans="16:16">
      <c r="P675" s="482"/>
    </row>
    <row r="676" spans="16:16">
      <c r="P676" s="482"/>
    </row>
    <row r="677" spans="16:16">
      <c r="P677" s="482"/>
    </row>
    <row r="678" spans="16:16">
      <c r="P678" s="482"/>
    </row>
    <row r="679" spans="16:16">
      <c r="P679" s="482"/>
    </row>
    <row r="680" spans="16:16">
      <c r="P680" s="482"/>
    </row>
    <row r="681" spans="16:16">
      <c r="P681" s="482"/>
    </row>
    <row r="682" spans="16:16">
      <c r="P682" s="482"/>
    </row>
    <row r="683" spans="16:16">
      <c r="P683" s="482"/>
    </row>
    <row r="684" spans="16:16">
      <c r="P684" s="482"/>
    </row>
    <row r="685" spans="16:16">
      <c r="P685" s="482"/>
    </row>
    <row r="686" spans="16:16">
      <c r="P686" s="482"/>
    </row>
    <row r="687" spans="16:16">
      <c r="P687" s="482"/>
    </row>
    <row r="688" spans="16:16">
      <c r="P688" s="482"/>
    </row>
    <row r="689" spans="16:16">
      <c r="P689" s="482"/>
    </row>
    <row r="690" spans="16:16">
      <c r="P690" s="482"/>
    </row>
    <row r="691" spans="16:16">
      <c r="P691" s="482"/>
    </row>
    <row r="692" spans="16:16">
      <c r="P692" s="482"/>
    </row>
    <row r="693" spans="16:16">
      <c r="P693" s="482"/>
    </row>
    <row r="694" spans="16:16">
      <c r="P694" s="482"/>
    </row>
    <row r="695" spans="16:16">
      <c r="P695" s="482"/>
    </row>
    <row r="696" spans="16:16">
      <c r="P696" s="482"/>
    </row>
    <row r="697" spans="16:16">
      <c r="P697" s="482"/>
    </row>
    <row r="698" spans="16:16">
      <c r="P698" s="482"/>
    </row>
    <row r="699" spans="16:16">
      <c r="P699" s="482"/>
    </row>
    <row r="700" spans="16:16">
      <c r="P700" s="482"/>
    </row>
    <row r="701" spans="16:16">
      <c r="P701" s="482"/>
    </row>
    <row r="702" spans="16:16">
      <c r="P702" s="482"/>
    </row>
    <row r="703" spans="16:16">
      <c r="P703" s="482"/>
    </row>
    <row r="704" spans="16:16">
      <c r="P704" s="482"/>
    </row>
    <row r="705" spans="16:16">
      <c r="P705" s="482"/>
    </row>
    <row r="706" spans="16:16">
      <c r="P706" s="482"/>
    </row>
    <row r="707" spans="16:16">
      <c r="P707" s="482"/>
    </row>
    <row r="708" spans="16:16">
      <c r="P708" s="482"/>
    </row>
    <row r="709" spans="16:16">
      <c r="P709" s="482"/>
    </row>
    <row r="710" spans="16:16">
      <c r="P710" s="482"/>
    </row>
    <row r="711" spans="16:16">
      <c r="P711" s="482"/>
    </row>
    <row r="712" spans="16:16">
      <c r="P712" s="482"/>
    </row>
    <row r="713" spans="16:16">
      <c r="P713" s="482"/>
    </row>
    <row r="714" spans="16:16">
      <c r="P714" s="482"/>
    </row>
    <row r="715" spans="16:16">
      <c r="P715" s="482"/>
    </row>
    <row r="716" spans="16:16">
      <c r="P716" s="482"/>
    </row>
    <row r="717" spans="16:16">
      <c r="P717" s="482"/>
    </row>
    <row r="718" spans="16:16">
      <c r="P718" s="482"/>
    </row>
    <row r="719" spans="16:16">
      <c r="P719" s="482"/>
    </row>
    <row r="720" spans="16:16">
      <c r="P720" s="482"/>
    </row>
    <row r="721" spans="16:16">
      <c r="P721" s="482"/>
    </row>
    <row r="722" spans="16:16">
      <c r="P722" s="482"/>
    </row>
    <row r="723" spans="16:16">
      <c r="P723" s="482"/>
    </row>
    <row r="724" spans="16:16">
      <c r="P724" s="482"/>
    </row>
    <row r="725" spans="16:16">
      <c r="P725" s="482"/>
    </row>
    <row r="726" spans="16:16">
      <c r="P726" s="482"/>
    </row>
    <row r="727" spans="16:16">
      <c r="P727" s="482"/>
    </row>
    <row r="728" spans="16:16">
      <c r="P728" s="482"/>
    </row>
    <row r="729" spans="16:16">
      <c r="P729" s="482"/>
    </row>
    <row r="730" spans="16:16">
      <c r="P730" s="482"/>
    </row>
    <row r="731" spans="16:16">
      <c r="P731" s="482"/>
    </row>
    <row r="732" spans="16:16">
      <c r="P732" s="482"/>
    </row>
    <row r="733" spans="16:16">
      <c r="P733" s="482"/>
    </row>
    <row r="734" spans="16:16">
      <c r="P734" s="482"/>
    </row>
    <row r="735" spans="16:16">
      <c r="P735" s="482"/>
    </row>
    <row r="736" spans="16:16">
      <c r="P736" s="482"/>
    </row>
    <row r="737" spans="16:16">
      <c r="P737" s="482"/>
    </row>
    <row r="738" spans="16:16">
      <c r="P738" s="482"/>
    </row>
    <row r="739" spans="16:16">
      <c r="P739" s="482"/>
    </row>
    <row r="740" spans="16:16">
      <c r="P740" s="482"/>
    </row>
    <row r="741" spans="16:16">
      <c r="P741" s="482"/>
    </row>
    <row r="742" spans="16:16">
      <c r="P742" s="482"/>
    </row>
    <row r="743" spans="16:16">
      <c r="P743" s="482"/>
    </row>
    <row r="744" spans="16:16">
      <c r="P744" s="482"/>
    </row>
    <row r="745" spans="16:16">
      <c r="P745" s="482"/>
    </row>
    <row r="746" spans="16:16">
      <c r="P746" s="482"/>
    </row>
    <row r="747" spans="16:16">
      <c r="P747" s="482"/>
    </row>
    <row r="748" spans="16:16">
      <c r="P748" s="482"/>
    </row>
    <row r="749" spans="16:16">
      <c r="P749" s="482"/>
    </row>
    <row r="750" spans="16:16">
      <c r="P750" s="482"/>
    </row>
    <row r="751" spans="16:16">
      <c r="P751" s="482"/>
    </row>
    <row r="752" spans="16:16">
      <c r="P752" s="482"/>
    </row>
    <row r="753" spans="16:16">
      <c r="P753" s="482"/>
    </row>
    <row r="754" spans="16:16">
      <c r="P754" s="482"/>
    </row>
    <row r="755" spans="16:16">
      <c r="P755" s="482"/>
    </row>
    <row r="756" spans="16:16">
      <c r="P756" s="482"/>
    </row>
    <row r="757" spans="16:16">
      <c r="P757" s="482"/>
    </row>
    <row r="758" spans="16:16">
      <c r="P758" s="482"/>
    </row>
    <row r="759" spans="16:16">
      <c r="P759" s="482"/>
    </row>
    <row r="760" spans="16:16">
      <c r="P760" s="482"/>
    </row>
    <row r="761" spans="16:16">
      <c r="P761" s="482"/>
    </row>
    <row r="762" spans="16:16">
      <c r="P762" s="482"/>
    </row>
    <row r="763" spans="16:16">
      <c r="P763" s="482"/>
    </row>
    <row r="764" spans="16:16">
      <c r="P764" s="482"/>
    </row>
    <row r="765" spans="16:16">
      <c r="P765" s="482"/>
    </row>
    <row r="766" spans="16:16">
      <c r="P766" s="482"/>
    </row>
    <row r="767" spans="16:16">
      <c r="P767" s="482"/>
    </row>
    <row r="768" spans="16:16">
      <c r="P768" s="482"/>
    </row>
    <row r="769" spans="16:16">
      <c r="P769" s="482"/>
    </row>
    <row r="770" spans="16:16">
      <c r="P770" s="482"/>
    </row>
    <row r="771" spans="16:16">
      <c r="P771" s="482"/>
    </row>
    <row r="772" spans="16:16">
      <c r="P772" s="482"/>
    </row>
    <row r="773" spans="16:16">
      <c r="P773" s="482"/>
    </row>
    <row r="774" spans="16:16">
      <c r="P774" s="482"/>
    </row>
    <row r="775" spans="16:16">
      <c r="P775" s="482"/>
    </row>
    <row r="776" spans="16:16">
      <c r="P776" s="482"/>
    </row>
    <row r="777" spans="16:16">
      <c r="P777" s="482"/>
    </row>
    <row r="778" spans="16:16">
      <c r="P778" s="482"/>
    </row>
    <row r="779" spans="16:16">
      <c r="P779" s="482"/>
    </row>
    <row r="780" spans="16:16">
      <c r="P780" s="482"/>
    </row>
    <row r="781" spans="16:16">
      <c r="P781" s="482"/>
    </row>
    <row r="782" spans="16:16">
      <c r="P782" s="482"/>
    </row>
    <row r="783" spans="16:16">
      <c r="P783" s="482"/>
    </row>
    <row r="784" spans="16:16">
      <c r="P784" s="482"/>
    </row>
    <row r="785" spans="16:16">
      <c r="P785" s="482"/>
    </row>
    <row r="786" spans="16:16">
      <c r="P786" s="482"/>
    </row>
    <row r="787" spans="16:16">
      <c r="P787" s="482"/>
    </row>
    <row r="788" spans="16:16">
      <c r="P788" s="482"/>
    </row>
    <row r="789" spans="16:16">
      <c r="P789" s="482"/>
    </row>
    <row r="790" spans="16:16">
      <c r="P790" s="482"/>
    </row>
    <row r="791" spans="16:16">
      <c r="P791" s="482"/>
    </row>
    <row r="792" spans="16:16">
      <c r="P792" s="482"/>
    </row>
    <row r="793" spans="16:16">
      <c r="P793" s="482"/>
    </row>
    <row r="794" spans="16:16">
      <c r="P794" s="482"/>
    </row>
    <row r="795" spans="16:16">
      <c r="P795" s="482"/>
    </row>
    <row r="796" spans="16:16">
      <c r="P796" s="482"/>
    </row>
    <row r="797" spans="16:16">
      <c r="P797" s="482"/>
    </row>
    <row r="798" spans="16:16">
      <c r="P798" s="482"/>
    </row>
    <row r="799" spans="16:16">
      <c r="P799" s="482"/>
    </row>
    <row r="800" spans="16:16">
      <c r="P800" s="482"/>
    </row>
    <row r="801" spans="16:16">
      <c r="P801" s="482"/>
    </row>
    <row r="802" spans="16:16">
      <c r="P802" s="482"/>
    </row>
    <row r="803" spans="16:16">
      <c r="P803" s="482"/>
    </row>
    <row r="804" spans="16:16">
      <c r="P804" s="482"/>
    </row>
    <row r="805" spans="16:16">
      <c r="P805" s="482"/>
    </row>
    <row r="806" spans="16:16">
      <c r="P806" s="482"/>
    </row>
    <row r="807" spans="16:16">
      <c r="P807" s="482"/>
    </row>
    <row r="808" spans="16:16">
      <c r="P808" s="482"/>
    </row>
    <row r="809" spans="16:16">
      <c r="P809" s="482"/>
    </row>
    <row r="810" spans="16:16">
      <c r="P810" s="482"/>
    </row>
    <row r="811" spans="16:16">
      <c r="P811" s="482"/>
    </row>
    <row r="812" spans="16:16">
      <c r="P812" s="482"/>
    </row>
    <row r="813" spans="16:16">
      <c r="P813" s="482"/>
    </row>
    <row r="814" spans="16:16">
      <c r="P814" s="482"/>
    </row>
    <row r="815" spans="16:16">
      <c r="P815" s="482"/>
    </row>
    <row r="816" spans="16:16">
      <c r="P816" s="482"/>
    </row>
    <row r="817" spans="16:16">
      <c r="P817" s="482"/>
    </row>
    <row r="818" spans="16:16">
      <c r="P818" s="482"/>
    </row>
    <row r="819" spans="16:16">
      <c r="P819" s="482"/>
    </row>
    <row r="820" spans="16:16">
      <c r="P820" s="482"/>
    </row>
    <row r="821" spans="16:16">
      <c r="P821" s="482"/>
    </row>
    <row r="822" spans="16:16">
      <c r="P822" s="482"/>
    </row>
    <row r="823" spans="16:16">
      <c r="P823" s="482"/>
    </row>
    <row r="824" spans="16:16">
      <c r="P824" s="482"/>
    </row>
    <row r="825" spans="16:16">
      <c r="P825" s="482"/>
    </row>
    <row r="826" spans="16:16">
      <c r="P826" s="482"/>
    </row>
    <row r="827" spans="16:16">
      <c r="P827" s="482"/>
    </row>
    <row r="828" spans="16:16">
      <c r="P828" s="482"/>
    </row>
    <row r="829" spans="16:16">
      <c r="P829" s="482"/>
    </row>
    <row r="830" spans="16:16">
      <c r="P830" s="482"/>
    </row>
    <row r="831" spans="16:16">
      <c r="P831" s="482"/>
    </row>
    <row r="832" spans="16:16">
      <c r="P832" s="482"/>
    </row>
    <row r="833" spans="16:16">
      <c r="P833" s="482"/>
    </row>
    <row r="834" spans="16:16">
      <c r="P834" s="482"/>
    </row>
    <row r="835" spans="16:16">
      <c r="P835" s="482"/>
    </row>
    <row r="836" spans="16:16">
      <c r="P836" s="482"/>
    </row>
    <row r="837" spans="16:16">
      <c r="P837" s="482"/>
    </row>
    <row r="838" spans="16:16">
      <c r="P838" s="482"/>
    </row>
    <row r="839" spans="16:16">
      <c r="P839" s="482"/>
    </row>
    <row r="840" spans="16:16">
      <c r="P840" s="482"/>
    </row>
    <row r="841" spans="16:16">
      <c r="P841" s="482"/>
    </row>
    <row r="842" spans="16:16">
      <c r="P842" s="482"/>
    </row>
    <row r="843" spans="16:16">
      <c r="P843" s="482"/>
    </row>
    <row r="844" spans="16:16">
      <c r="P844" s="482"/>
    </row>
    <row r="845" spans="16:16">
      <c r="P845" s="482"/>
    </row>
    <row r="846" spans="16:16">
      <c r="P846" s="482"/>
    </row>
    <row r="847" spans="16:16">
      <c r="P847" s="482"/>
    </row>
    <row r="848" spans="16:16">
      <c r="P848" s="482"/>
    </row>
    <row r="849" spans="16:16">
      <c r="P849" s="482"/>
    </row>
    <row r="850" spans="16:16">
      <c r="P850" s="482"/>
    </row>
    <row r="851" spans="16:16">
      <c r="P851" s="482"/>
    </row>
    <row r="852" spans="16:16">
      <c r="P852" s="482"/>
    </row>
    <row r="853" spans="16:16">
      <c r="P853" s="482"/>
    </row>
    <row r="854" spans="16:16">
      <c r="P854" s="482"/>
    </row>
    <row r="855" spans="16:16">
      <c r="P855" s="482"/>
    </row>
    <row r="856" spans="16:16">
      <c r="P856" s="482"/>
    </row>
    <row r="857" spans="16:16">
      <c r="P857" s="482"/>
    </row>
    <row r="858" spans="16:16">
      <c r="P858" s="482"/>
    </row>
    <row r="859" spans="16:16">
      <c r="P859" s="482"/>
    </row>
    <row r="860" spans="16:16">
      <c r="P860" s="482"/>
    </row>
    <row r="861" spans="16:16">
      <c r="P861" s="482"/>
    </row>
    <row r="862" spans="16:16">
      <c r="P862" s="482"/>
    </row>
    <row r="863" spans="16:16">
      <c r="P863" s="482"/>
    </row>
    <row r="864" spans="16:16">
      <c r="P864" s="482"/>
    </row>
    <row r="865" spans="16:16">
      <c r="P865" s="482"/>
    </row>
    <row r="866" spans="16:16">
      <c r="P866" s="482"/>
    </row>
    <row r="867" spans="16:16">
      <c r="P867" s="482"/>
    </row>
    <row r="868" spans="16:16">
      <c r="P868" s="482"/>
    </row>
    <row r="869" spans="16:16">
      <c r="P869" s="482"/>
    </row>
    <row r="870" spans="16:16">
      <c r="P870" s="482"/>
    </row>
    <row r="871" spans="16:16">
      <c r="P871" s="482"/>
    </row>
    <row r="872" spans="16:16">
      <c r="P872" s="482"/>
    </row>
    <row r="873" spans="16:16">
      <c r="P873" s="482"/>
    </row>
    <row r="874" spans="16:16">
      <c r="P874" s="482"/>
    </row>
    <row r="875" spans="16:16">
      <c r="P875" s="482"/>
    </row>
    <row r="876" spans="16:16">
      <c r="P876" s="482"/>
    </row>
    <row r="877" spans="16:16">
      <c r="P877" s="482"/>
    </row>
    <row r="878" spans="16:16">
      <c r="P878" s="482"/>
    </row>
    <row r="879" spans="16:16">
      <c r="P879" s="482"/>
    </row>
    <row r="880" spans="16:16">
      <c r="P880" s="482"/>
    </row>
    <row r="881" spans="16:16">
      <c r="P881" s="482"/>
    </row>
    <row r="882" spans="16:16">
      <c r="P882" s="482"/>
    </row>
    <row r="883" spans="16:16">
      <c r="P883" s="482"/>
    </row>
    <row r="884" spans="16:16">
      <c r="P884" s="482"/>
    </row>
    <row r="885" spans="16:16">
      <c r="P885" s="482"/>
    </row>
    <row r="886" spans="16:16">
      <c r="P886" s="482"/>
    </row>
    <row r="887" spans="16:16">
      <c r="P887" s="482"/>
    </row>
    <row r="888" spans="16:16">
      <c r="P888" s="482"/>
    </row>
    <row r="889" spans="16:16">
      <c r="P889" s="482"/>
    </row>
    <row r="890" spans="16:16">
      <c r="P890" s="482"/>
    </row>
    <row r="891" spans="16:16">
      <c r="P891" s="482"/>
    </row>
    <row r="892" spans="16:16">
      <c r="P892" s="482"/>
    </row>
    <row r="893" spans="16:16">
      <c r="P893" s="482"/>
    </row>
    <row r="894" spans="16:16">
      <c r="P894" s="482"/>
    </row>
    <row r="895" spans="16:16">
      <c r="P895" s="482"/>
    </row>
    <row r="896" spans="16:16">
      <c r="P896" s="482"/>
    </row>
    <row r="897" spans="16:16">
      <c r="P897" s="482"/>
    </row>
    <row r="898" spans="16:16">
      <c r="P898" s="482"/>
    </row>
    <row r="899" spans="16:16">
      <c r="P899" s="482"/>
    </row>
    <row r="900" spans="16:16">
      <c r="P900" s="482"/>
    </row>
    <row r="901" spans="16:16">
      <c r="P901" s="482"/>
    </row>
    <row r="902" spans="16:16">
      <c r="P902" s="482"/>
    </row>
    <row r="903" spans="16:16">
      <c r="P903" s="482"/>
    </row>
    <row r="904" spans="16:16">
      <c r="P904" s="482"/>
    </row>
    <row r="905" spans="16:16">
      <c r="P905" s="482"/>
    </row>
    <row r="906" spans="16:16">
      <c r="P906" s="482"/>
    </row>
    <row r="907" spans="16:16">
      <c r="P907" s="482"/>
    </row>
    <row r="908" spans="16:16">
      <c r="P908" s="482"/>
    </row>
    <row r="909" spans="16:16">
      <c r="P909" s="482"/>
    </row>
    <row r="910" spans="16:16">
      <c r="P910" s="482"/>
    </row>
    <row r="911" spans="16:16">
      <c r="P911" s="482"/>
    </row>
    <row r="912" spans="16:16">
      <c r="P912" s="482"/>
    </row>
    <row r="913" spans="16:16">
      <c r="P913" s="482"/>
    </row>
    <row r="914" spans="16:16">
      <c r="P914" s="482"/>
    </row>
    <row r="915" spans="16:16">
      <c r="P915" s="482"/>
    </row>
    <row r="916" spans="16:16">
      <c r="P916" s="482"/>
    </row>
    <row r="917" spans="16:16">
      <c r="P917" s="482"/>
    </row>
    <row r="918" spans="16:16">
      <c r="P918" s="482"/>
    </row>
    <row r="919" spans="16:16">
      <c r="P919" s="482"/>
    </row>
    <row r="920" spans="16:16">
      <c r="P920" s="482"/>
    </row>
    <row r="921" spans="16:16">
      <c r="P921" s="482"/>
    </row>
    <row r="922" spans="16:16">
      <c r="P922" s="482"/>
    </row>
    <row r="923" spans="16:16">
      <c r="P923" s="482"/>
    </row>
    <row r="924" spans="16:16">
      <c r="P924" s="482"/>
    </row>
    <row r="925" spans="16:16">
      <c r="P925" s="482"/>
    </row>
    <row r="926" spans="16:16">
      <c r="P926" s="482"/>
    </row>
    <row r="927" spans="16:16">
      <c r="P927" s="482"/>
    </row>
    <row r="928" spans="16:16">
      <c r="P928" s="482"/>
    </row>
    <row r="929" spans="16:16">
      <c r="P929" s="482"/>
    </row>
    <row r="930" spans="16:16">
      <c r="P930" s="482"/>
    </row>
    <row r="931" spans="16:16">
      <c r="P931" s="482"/>
    </row>
    <row r="932" spans="16:16">
      <c r="P932" s="482"/>
    </row>
    <row r="933" spans="16:16">
      <c r="P933" s="482"/>
    </row>
    <row r="934" spans="16:16">
      <c r="P934" s="482"/>
    </row>
    <row r="935" spans="16:16">
      <c r="P935" s="482"/>
    </row>
    <row r="936" spans="16:16">
      <c r="P936" s="482"/>
    </row>
    <row r="937" spans="16:16">
      <c r="P937" s="482"/>
    </row>
    <row r="938" spans="16:16">
      <c r="P938" s="482"/>
    </row>
    <row r="939" spans="16:16">
      <c r="P939" s="482"/>
    </row>
    <row r="940" spans="16:16">
      <c r="P940" s="482"/>
    </row>
    <row r="941" spans="16:16">
      <c r="P941" s="482"/>
    </row>
    <row r="942" spans="16:16">
      <c r="P942" s="482"/>
    </row>
    <row r="943" spans="16:16">
      <c r="P943" s="482"/>
    </row>
    <row r="944" spans="16:16">
      <c r="P944" s="482"/>
    </row>
    <row r="945" spans="16:16">
      <c r="P945" s="482"/>
    </row>
    <row r="946" spans="16:16">
      <c r="P946" s="482"/>
    </row>
    <row r="947" spans="16:16">
      <c r="P947" s="482"/>
    </row>
    <row r="948" spans="16:16">
      <c r="P948" s="482"/>
    </row>
    <row r="949" spans="16:16">
      <c r="P949" s="482"/>
    </row>
    <row r="950" spans="16:16">
      <c r="P950" s="482"/>
    </row>
    <row r="951" spans="16:16">
      <c r="P951" s="482"/>
    </row>
    <row r="952" spans="16:16">
      <c r="P952" s="482"/>
    </row>
    <row r="953" spans="16:16">
      <c r="P953" s="482"/>
    </row>
    <row r="954" spans="16:16">
      <c r="P954" s="482"/>
    </row>
    <row r="955" spans="16:16">
      <c r="P955" s="482"/>
    </row>
    <row r="956" spans="16:16">
      <c r="P956" s="482"/>
    </row>
    <row r="957" spans="16:16">
      <c r="P957" s="482"/>
    </row>
    <row r="958" spans="16:16">
      <c r="P958" s="482"/>
    </row>
    <row r="959" spans="16:16">
      <c r="P959" s="482"/>
    </row>
    <row r="960" spans="16:16">
      <c r="P960" s="482"/>
    </row>
    <row r="961" spans="16:16">
      <c r="P961" s="482"/>
    </row>
    <row r="962" spans="16:16">
      <c r="P962" s="482"/>
    </row>
    <row r="963" spans="16:16">
      <c r="P963" s="482"/>
    </row>
    <row r="964" spans="16:16">
      <c r="P964" s="482"/>
    </row>
    <row r="965" spans="16:16">
      <c r="P965" s="482"/>
    </row>
    <row r="966" spans="16:16">
      <c r="P966" s="482"/>
    </row>
    <row r="967" spans="16:16">
      <c r="P967" s="482"/>
    </row>
    <row r="968" spans="16:16">
      <c r="P968" s="482"/>
    </row>
    <row r="969" spans="16:16">
      <c r="P969" s="482"/>
    </row>
    <row r="970" spans="16:16">
      <c r="P970" s="482"/>
    </row>
    <row r="971" spans="16:16">
      <c r="P971" s="482"/>
    </row>
    <row r="972" spans="16:16">
      <c r="P972" s="482"/>
    </row>
    <row r="973" spans="16:16">
      <c r="P973" s="482"/>
    </row>
    <row r="974" spans="16:16">
      <c r="P974" s="482"/>
    </row>
    <row r="975" spans="16:16">
      <c r="P975" s="482"/>
    </row>
    <row r="976" spans="16:16">
      <c r="P976" s="482"/>
    </row>
    <row r="977" spans="16:16">
      <c r="P977" s="482"/>
    </row>
    <row r="978" spans="16:16">
      <c r="P978" s="482"/>
    </row>
    <row r="979" spans="16:16">
      <c r="P979" s="482"/>
    </row>
    <row r="980" spans="16:16">
      <c r="P980" s="482"/>
    </row>
    <row r="981" spans="16:16">
      <c r="P981" s="482"/>
    </row>
    <row r="982" spans="16:16">
      <c r="P982" s="482"/>
    </row>
    <row r="983" spans="16:16">
      <c r="P983" s="482"/>
    </row>
    <row r="984" spans="16:16">
      <c r="P984" s="482"/>
    </row>
    <row r="985" spans="16:16">
      <c r="P985" s="482"/>
    </row>
    <row r="986" spans="16:16">
      <c r="P986" s="482"/>
    </row>
    <row r="987" spans="16:16">
      <c r="P987" s="482"/>
    </row>
    <row r="988" spans="16:16">
      <c r="P988" s="482"/>
    </row>
    <row r="989" spans="16:16">
      <c r="P989" s="482"/>
    </row>
    <row r="990" spans="16:16">
      <c r="P990" s="482"/>
    </row>
    <row r="991" spans="16:16">
      <c r="P991" s="482"/>
    </row>
    <row r="992" spans="16:16">
      <c r="P992" s="482"/>
    </row>
    <row r="993" spans="16:16">
      <c r="P993" s="482"/>
    </row>
    <row r="994" spans="16:16">
      <c r="P994" s="482"/>
    </row>
    <row r="995" spans="16:16">
      <c r="P995" s="482"/>
    </row>
    <row r="996" spans="16:16">
      <c r="P996" s="482"/>
    </row>
    <row r="997" spans="16:16">
      <c r="P997" s="482"/>
    </row>
    <row r="998" spans="16:16">
      <c r="P998" s="482"/>
    </row>
    <row r="999" spans="16:16">
      <c r="P999" s="482"/>
    </row>
    <row r="1000" spans="16:16">
      <c r="P1000" s="482"/>
    </row>
  </sheetData>
  <mergeCells count="1">
    <mergeCell ref="B1:D1"/>
  </mergeCells>
  <phoneticPr fontId="5" type="noConversion"/>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3"/>
  <sheetViews>
    <sheetView showGridLines="0" topLeftCell="A22" workbookViewId="0">
      <selection activeCell="C28" sqref="C28"/>
    </sheetView>
  </sheetViews>
  <sheetFormatPr baseColWidth="10" defaultColWidth="11" defaultRowHeight="13" x14ac:dyDescent="0"/>
  <cols>
    <col min="1" max="1" width="16.7109375" customWidth="1"/>
    <col min="2" max="2" width="28.85546875" customWidth="1"/>
    <col min="3" max="3" width="18.140625" style="165" bestFit="1" customWidth="1"/>
    <col min="4" max="4" width="15.140625" bestFit="1" customWidth="1"/>
    <col min="5" max="5" width="22.28515625" bestFit="1" customWidth="1"/>
    <col min="6" max="6" width="21.7109375" style="183" bestFit="1" customWidth="1"/>
    <col min="7" max="7" width="11" style="185" customWidth="1"/>
    <col min="9" max="9" width="16.42578125" customWidth="1"/>
  </cols>
  <sheetData>
    <row r="3" spans="1:7" ht="14" thickBot="1"/>
    <row r="4" spans="1:7" ht="19" thickBot="1">
      <c r="B4" s="198"/>
      <c r="C4" s="210" t="s">
        <v>309</v>
      </c>
      <c r="D4" s="199" t="s">
        <v>307</v>
      </c>
      <c r="E4" s="199" t="s">
        <v>306</v>
      </c>
      <c r="F4" s="200" t="s">
        <v>311</v>
      </c>
      <c r="G4" s="184"/>
    </row>
    <row r="5" spans="1:7" ht="19" thickBot="1">
      <c r="A5" t="e">
        <f>D5-C5</f>
        <v>#REF!</v>
      </c>
      <c r="B5" s="189" t="str">
        <f>IF('COST ESTIMATE TEMPLATE_GLASS'!B12='RPC RE34-COST ESTIMATE '!B12, 'RPC RE34-COST ESTIMATE '!B12, "error")</f>
        <v>FE ELECTRONICS</v>
      </c>
      <c r="C5" s="204">
        <v>525</v>
      </c>
      <c r="D5" s="189" t="e">
        <f>IF('COST ESTIMATE TEMPLATE_GLASS'!C12='RPC RE34-COST ESTIMATE '!C12, 'RPC RE34-COST ESTIMATE '!C12, "error")</f>
        <v>#REF!</v>
      </c>
      <c r="E5" s="513">
        <v>320.22000000000003</v>
      </c>
      <c r="F5" s="516" t="e">
        <f>(D5+D6)/E5-1</f>
        <v>#REF!</v>
      </c>
      <c r="G5" s="514"/>
    </row>
    <row r="6" spans="1:7" ht="19" thickBot="1">
      <c r="A6" s="5" t="e">
        <f t="shared" ref="A6:A13" si="0">D6-C6</f>
        <v>#REF!</v>
      </c>
      <c r="B6" s="189" t="str">
        <f>IF('RPC RE34-COST ESTIMATE '!B19='COST ESTIMATE TEMPLATE_GLASS'!B17, 'RPC RE34-COST ESTIMATE '!B19, "error")</f>
        <v>Back End Electronics</v>
      </c>
      <c r="C6" s="204">
        <v>193.81</v>
      </c>
      <c r="D6" s="189" t="e">
        <f>IF('RPC RE34-COST ESTIMATE '!C19='COST ESTIMATE TEMPLATE_GLASS'!C17, 'RPC RE34-COST ESTIMATE '!C19, "error")</f>
        <v>#REF!</v>
      </c>
      <c r="E6" s="513"/>
      <c r="F6" s="516"/>
      <c r="G6" s="514"/>
    </row>
    <row r="7" spans="1:7" ht="19" thickBot="1">
      <c r="A7" s="5">
        <f t="shared" si="0"/>
        <v>-2.4199999999999946</v>
      </c>
      <c r="B7" s="189" t="str">
        <f>IF('RPC RE34-COST ESTIMATE '!B23='COST ESTIMATE TEMPLATE_GLASS'!B23, 'RPC RE34-COST ESTIMATE '!B23, "error")</f>
        <v>Signal and DAQ Cables</v>
      </c>
      <c r="C7" s="205">
        <f>36.08+2.86</f>
        <v>38.94</v>
      </c>
      <c r="D7" s="189">
        <f>IF('RPC RE34-COST ESTIMATE '!C23='COST ESTIMATE TEMPLATE_GLASS'!C23, 'RPC RE34-COST ESTIMATE '!C23, "error")</f>
        <v>36.520000000000003</v>
      </c>
      <c r="E7" s="513">
        <v>408.34</v>
      </c>
      <c r="F7" s="516">
        <f>(D7+D8+D9)/E7-1</f>
        <v>-4.6653377087720882E-2</v>
      </c>
      <c r="G7" s="515"/>
    </row>
    <row r="8" spans="1:7" ht="19" thickBot="1">
      <c r="A8" s="509">
        <f>D8+D9-C8</f>
        <v>10.739559999999983</v>
      </c>
      <c r="B8" s="189" t="str">
        <f>IF('RPC RE34-COST ESTIMATE '!B29='COST ESTIMATE TEMPLATE_GLASS'!B29, 'RPC RE34-COST ESTIMATE '!B29, "error")</f>
        <v>Power system HV</v>
      </c>
      <c r="C8" s="511">
        <f>271.69+144.28-35-C7</f>
        <v>342.03000000000003</v>
      </c>
      <c r="D8" s="190">
        <f>IF('RPC RE34-COST ESTIMATE '!C29='COST ESTIMATE TEMPLATE_GLASS'!C29, 'RPC RE34-COST ESTIMATE '!C29, "error")</f>
        <v>188.62932000000001</v>
      </c>
      <c r="E8" s="513"/>
      <c r="F8" s="516"/>
      <c r="G8" s="515"/>
    </row>
    <row r="9" spans="1:7" s="5" customFormat="1" ht="19" thickBot="1">
      <c r="A9" s="510"/>
      <c r="B9" s="189" t="str">
        <f>IF('RPC RE34-COST ESTIMATE '!B43='COST ESTIMATE TEMPLATE_GLASS'!B43, 'RPC RE34-COST ESTIMATE '!B43, "error")</f>
        <v>Power System LV - ASIC TDC</v>
      </c>
      <c r="C9" s="512"/>
      <c r="D9" s="190">
        <f>IF('RPC RE34-COST ESTIMATE '!C43='COST ESTIMATE TEMPLATE_GLASS'!C43, 'RPC RE34-COST ESTIMATE '!C43, "error")</f>
        <v>164.14024000000001</v>
      </c>
      <c r="E9" s="513"/>
      <c r="F9" s="516"/>
      <c r="G9" s="515"/>
    </row>
    <row r="10" spans="1:7" ht="19" thickBot="1">
      <c r="A10" s="5">
        <f t="shared" si="0"/>
        <v>-56.686000000000007</v>
      </c>
      <c r="B10" s="189" t="str">
        <f>IF('RPC RE34-COST ESTIMATE '!B54='COST ESTIMATE TEMPLATE_GLASS'!B54, 'RPC RE34-COST ESTIMATE '!B54, "error")</f>
        <v>Services</v>
      </c>
      <c r="C10" s="204">
        <f>150+35</f>
        <v>185</v>
      </c>
      <c r="D10" s="190">
        <f>IF('RPC RE34-COST ESTIMATE '!C54='COST ESTIMATE TEMPLATE_GLASS'!C54, 'RPC RE34-COST ESTIMATE '!C54, "error")</f>
        <v>128.31399999999999</v>
      </c>
      <c r="E10" s="191">
        <v>150</v>
      </c>
      <c r="F10" s="211">
        <f>D10/E10-1</f>
        <v>-0.14457333333333333</v>
      </c>
      <c r="G10" s="213"/>
    </row>
    <row r="11" spans="1:7" ht="19" thickBot="1">
      <c r="C11" s="187"/>
      <c r="G11" s="212"/>
    </row>
    <row r="12" spans="1:7" ht="19" thickBot="1">
      <c r="A12" s="5">
        <f t="shared" si="0"/>
        <v>-158</v>
      </c>
      <c r="B12" s="189" t="str">
        <f>IF('RPC RE34-COST ESTIMATE '!B61='COST ESTIMATE TEMPLATE_GLASS'!B61, 'RPC RE34-COST ESTIMATE '!B61, "error")</f>
        <v>Chamber Assembly and QC</v>
      </c>
      <c r="C12" s="206">
        <v>348</v>
      </c>
      <c r="D12" s="190">
        <f>IF('RPC RE34-COST ESTIMATE '!C61='COST ESTIMATE TEMPLATE_GLASS'!C61, 'RPC RE34-COST ESTIMATE '!C61, "error")</f>
        <v>190</v>
      </c>
      <c r="E12" s="191">
        <v>348</v>
      </c>
      <c r="F12" s="211">
        <f>D12/E12-1</f>
        <v>-0.45402298850574707</v>
      </c>
      <c r="G12" s="213"/>
    </row>
    <row r="13" spans="1:7" ht="19" thickBot="1">
      <c r="A13" s="5">
        <f t="shared" si="0"/>
        <v>-25</v>
      </c>
      <c r="B13" s="189" t="str">
        <f>IF('RPC RE34-COST ESTIMATE '!B67='COST ESTIMATE TEMPLATE_GLASS'!B67, 'RPC RE34-COST ESTIMATE '!B67, "error")</f>
        <v>LOGISTIC &amp; INSTALLATION</v>
      </c>
      <c r="C13" s="206">
        <v>176</v>
      </c>
      <c r="D13" s="190">
        <f>IF('RPC RE34-COST ESTIMATE '!C67='COST ESTIMATE TEMPLATE_GLASS'!C67, 'RPC RE34-COST ESTIMATE '!C67, "error")</f>
        <v>151</v>
      </c>
      <c r="E13" s="191">
        <v>176</v>
      </c>
      <c r="F13" s="211">
        <f>D13/E13-1</f>
        <v>-0.14204545454545459</v>
      </c>
      <c r="G13" s="213"/>
    </row>
    <row r="14" spans="1:7" ht="20" thickBot="1">
      <c r="B14" s="188"/>
      <c r="C14" s="187"/>
      <c r="D14" s="188"/>
      <c r="E14" s="188"/>
      <c r="F14" s="197"/>
    </row>
    <row r="15" spans="1:7" ht="19" thickBot="1">
      <c r="B15" s="192" t="s">
        <v>308</v>
      </c>
      <c r="C15" s="207">
        <f>SUM(C5:C13)</f>
        <v>1808.78</v>
      </c>
      <c r="D15" s="193" t="e">
        <f>SUM(D5:D13)</f>
        <v>#REF!</v>
      </c>
      <c r="E15" s="192">
        <f>SUM(E5:E13)</f>
        <v>1402.56</v>
      </c>
      <c r="F15" s="196" t="e">
        <f>D15/E15-1</f>
        <v>#REF!</v>
      </c>
      <c r="G15" s="186"/>
    </row>
    <row r="16" spans="1:7" ht="20" thickBot="1">
      <c r="B16" s="188"/>
      <c r="C16" s="187"/>
      <c r="D16" s="188"/>
      <c r="E16" s="188"/>
      <c r="F16" s="197"/>
    </row>
    <row r="17" spans="1:14" ht="19" thickBot="1">
      <c r="A17" s="5">
        <f t="shared" ref="A17:A18" si="1">D17-C17</f>
        <v>2.0855000000000246</v>
      </c>
      <c r="B17" s="194" t="s">
        <v>231</v>
      </c>
      <c r="C17" s="208">
        <v>720</v>
      </c>
      <c r="D17" s="195">
        <f>'RPC RE34-COST ESTIMATE '!C5</f>
        <v>722.08550000000002</v>
      </c>
      <c r="E17" s="194">
        <v>900</v>
      </c>
      <c r="F17" s="196">
        <f>D17/E17-1</f>
        <v>-0.19768277777777776</v>
      </c>
      <c r="G17" s="186"/>
    </row>
    <row r="18" spans="1:14" ht="19" thickBot="1">
      <c r="A18" s="5">
        <f t="shared" si="1"/>
        <v>112.42499999999995</v>
      </c>
      <c r="B18" s="194" t="s">
        <v>230</v>
      </c>
      <c r="C18" s="208">
        <v>912</v>
      </c>
      <c r="D18" s="195">
        <f>'COST ESTIMATE TEMPLATE_GLASS'!C5</f>
        <v>1024.425</v>
      </c>
      <c r="E18" s="194"/>
      <c r="F18" s="197"/>
    </row>
    <row r="19" spans="1:14" ht="20" thickBot="1">
      <c r="B19" s="188"/>
      <c r="C19" s="187"/>
      <c r="D19" s="188"/>
      <c r="E19" s="188"/>
      <c r="F19" s="197"/>
    </row>
    <row r="20" spans="1:14" ht="20" thickTop="1" thickBot="1">
      <c r="A20" s="183" t="e">
        <f>IF(D20='RPC RE34-COST ESTIMATE '!C3, "OK", "error")</f>
        <v>#REF!</v>
      </c>
      <c r="B20" s="201" t="s">
        <v>234</v>
      </c>
      <c r="C20" s="209">
        <f>C17+C15</f>
        <v>2528.7799999999997</v>
      </c>
      <c r="D20" s="202" t="e">
        <f>D15+D17</f>
        <v>#REF!</v>
      </c>
      <c r="E20" s="201">
        <f>E17+E15</f>
        <v>2302.56</v>
      </c>
      <c r="F20" s="203" t="e">
        <f>D20/E20-1</f>
        <v>#REF!</v>
      </c>
      <c r="G20" s="186"/>
    </row>
    <row r="21" spans="1:14" ht="20" thickTop="1" thickBot="1">
      <c r="A21" s="183" t="e">
        <f>IF(D21='COST ESTIMATE TEMPLATE_GLASS'!C3,"OK", "error")</f>
        <v>#REF!</v>
      </c>
      <c r="B21" s="201" t="s">
        <v>235</v>
      </c>
      <c r="C21" s="209">
        <f>C15+C18</f>
        <v>2720.7799999999997</v>
      </c>
      <c r="D21" s="202" t="e">
        <f>D15+D18</f>
        <v>#REF!</v>
      </c>
      <c r="E21" s="201"/>
      <c r="F21" s="203" t="e">
        <f>(D21/E20)-1</f>
        <v>#REF!</v>
      </c>
    </row>
    <row r="22" spans="1:14" ht="14" thickTop="1"/>
    <row r="24" spans="1:14">
      <c r="B24" t="s">
        <v>310</v>
      </c>
    </row>
    <row r="26" spans="1:14" ht="16" thickBot="1">
      <c r="G26" s="271" t="s">
        <v>389</v>
      </c>
      <c r="H26" s="272" t="s">
        <v>390</v>
      </c>
      <c r="I26" s="272" t="s">
        <v>391</v>
      </c>
      <c r="J26" s="272" t="s">
        <v>392</v>
      </c>
      <c r="K26" s="272" t="s">
        <v>393</v>
      </c>
      <c r="L26" s="272" t="s">
        <v>317</v>
      </c>
      <c r="M26" s="273" t="s">
        <v>394</v>
      </c>
      <c r="N26" t="s">
        <v>401</v>
      </c>
    </row>
    <row r="27" spans="1:14" ht="19" thickBot="1">
      <c r="C27" s="199" t="s">
        <v>307</v>
      </c>
      <c r="D27" s="199" t="s">
        <v>309</v>
      </c>
      <c r="E27" s="199" t="s">
        <v>306</v>
      </c>
      <c r="G27" s="275" t="s">
        <v>398</v>
      </c>
      <c r="H27" s="276">
        <v>2302.56</v>
      </c>
      <c r="I27" s="276">
        <f>SUM(I29:I35)</f>
        <v>3797.4799999999996</v>
      </c>
      <c r="J27" s="276" t="e">
        <f>SUM(J29:J35)</f>
        <v>#REF!</v>
      </c>
      <c r="K27" s="277">
        <f t="shared" ref="K27:K35" si="2">I27-H27</f>
        <v>1494.9199999999996</v>
      </c>
      <c r="L27" s="277" t="e">
        <f t="shared" ref="L27:L35" si="3">J27-I27</f>
        <v>#REF!</v>
      </c>
      <c r="M27" s="278" t="e">
        <f t="shared" ref="M27:M35" si="4">J27-H27</f>
        <v>#REF!</v>
      </c>
      <c r="N27" s="274">
        <v>3415.0718750000005</v>
      </c>
    </row>
    <row r="28" spans="1:14" ht="15">
      <c r="B28" t="str">
        <f>$B$20</f>
        <v>TOTAL with Bakelite</v>
      </c>
      <c r="C28" s="165" t="e">
        <f>D20</f>
        <v>#REF!</v>
      </c>
      <c r="D28" s="165">
        <f>C20</f>
        <v>2528.7799999999997</v>
      </c>
      <c r="E28" s="165">
        <f>E20</f>
        <v>2302.56</v>
      </c>
      <c r="G28" s="275" t="str">
        <f>B20</f>
        <v>TOTAL with Bakelite</v>
      </c>
      <c r="H28" s="276">
        <f>SUM(H29:H34)</f>
        <v>2302.56</v>
      </c>
      <c r="I28" s="276">
        <f>SUM(I29:I34)</f>
        <v>2528.7799999999997</v>
      </c>
      <c r="J28" s="276" t="e">
        <f>SUM(J29:J34)</f>
        <v>#REF!</v>
      </c>
      <c r="K28" s="277">
        <f t="shared" si="2"/>
        <v>226.2199999999998</v>
      </c>
      <c r="L28" s="277" t="e">
        <f>J28-I28</f>
        <v>#REF!</v>
      </c>
      <c r="M28" s="278" t="e">
        <f t="shared" si="4"/>
        <v>#REF!</v>
      </c>
      <c r="N28" s="279">
        <v>2272.1850750000003</v>
      </c>
    </row>
    <row r="29" spans="1:14" s="5" customFormat="1" ht="15">
      <c r="B29" s="5" t="str">
        <f>$B$17</f>
        <v>CHAMBER COMPONENTS Bakelite</v>
      </c>
      <c r="C29" s="165">
        <f>D17</f>
        <v>722.08550000000002</v>
      </c>
      <c r="D29" s="165">
        <f>C17</f>
        <v>720</v>
      </c>
      <c r="E29" s="165">
        <f>E17</f>
        <v>900</v>
      </c>
      <c r="G29" s="280" t="s">
        <v>395</v>
      </c>
      <c r="H29" s="281">
        <v>900</v>
      </c>
      <c r="I29" s="281">
        <v>720</v>
      </c>
      <c r="J29" s="281">
        <f>D17</f>
        <v>722.08550000000002</v>
      </c>
      <c r="K29" s="272">
        <f t="shared" si="2"/>
        <v>-180</v>
      </c>
      <c r="L29" s="272">
        <f t="shared" si="3"/>
        <v>2.0855000000000246</v>
      </c>
      <c r="M29" s="273">
        <f t="shared" si="4"/>
        <v>-177.91449999999998</v>
      </c>
      <c r="N29" s="274">
        <v>691.17950000000008</v>
      </c>
    </row>
    <row r="30" spans="1:14" ht="15">
      <c r="B30" t="s">
        <v>312</v>
      </c>
      <c r="C30" s="165" t="e">
        <f>D6+D5</f>
        <v>#REF!</v>
      </c>
      <c r="D30" s="165">
        <f>C6+C5</f>
        <v>718.81</v>
      </c>
      <c r="E30" s="165">
        <f>E5</f>
        <v>320.22000000000003</v>
      </c>
      <c r="G30" s="280" t="s">
        <v>312</v>
      </c>
      <c r="H30" s="281">
        <v>320.22000000000003</v>
      </c>
      <c r="I30" s="281">
        <v>718.81</v>
      </c>
      <c r="J30" s="281" t="e">
        <f>D6+D5</f>
        <v>#REF!</v>
      </c>
      <c r="K30" s="272">
        <f t="shared" si="2"/>
        <v>398.58999999999992</v>
      </c>
      <c r="L30" s="272" t="e">
        <f t="shared" si="3"/>
        <v>#REF!</v>
      </c>
      <c r="M30" s="273" t="e">
        <f t="shared" si="4"/>
        <v>#REF!</v>
      </c>
      <c r="N30" s="274">
        <v>751.68000000000006</v>
      </c>
    </row>
    <row r="31" spans="1:14" ht="15">
      <c r="B31" s="217" t="str">
        <f>'RPC RE34-COST ESTIMATE '!B27</f>
        <v>Power Sytem</v>
      </c>
      <c r="C31" s="216">
        <f>D7+D8+D9</f>
        <v>389.28956000000005</v>
      </c>
      <c r="D31" s="165">
        <f>C7+C8</f>
        <v>380.97</v>
      </c>
      <c r="E31" s="165">
        <f>E7</f>
        <v>408.34</v>
      </c>
      <c r="G31" s="280" t="s">
        <v>315</v>
      </c>
      <c r="H31" s="281">
        <v>408.34</v>
      </c>
      <c r="I31" s="281">
        <v>380.97</v>
      </c>
      <c r="J31" s="281">
        <f>C31</f>
        <v>389.28956000000005</v>
      </c>
      <c r="K31" s="272">
        <f t="shared" si="2"/>
        <v>-27.369999999999948</v>
      </c>
      <c r="L31" s="272">
        <f t="shared" si="3"/>
        <v>8.319560000000024</v>
      </c>
      <c r="M31" s="273">
        <f t="shared" si="4"/>
        <v>-19.050439999999924</v>
      </c>
      <c r="N31" s="274">
        <v>337.81957499999999</v>
      </c>
    </row>
    <row r="32" spans="1:14" ht="15">
      <c r="B32" t="str">
        <f>$B$10</f>
        <v>Services</v>
      </c>
      <c r="C32" s="165">
        <f>D10</f>
        <v>128.31399999999999</v>
      </c>
      <c r="D32" s="165">
        <f>C10</f>
        <v>185</v>
      </c>
      <c r="E32" s="165">
        <f>E10</f>
        <v>150</v>
      </c>
      <c r="G32" s="280" t="s">
        <v>206</v>
      </c>
      <c r="H32" s="281">
        <v>150</v>
      </c>
      <c r="I32" s="281">
        <v>185</v>
      </c>
      <c r="J32" s="281">
        <f>D10</f>
        <v>128.31399999999999</v>
      </c>
      <c r="K32" s="272">
        <f t="shared" si="2"/>
        <v>35</v>
      </c>
      <c r="L32" s="272">
        <f t="shared" si="3"/>
        <v>-56.686000000000007</v>
      </c>
      <c r="M32" s="273">
        <f t="shared" si="4"/>
        <v>-21.686000000000007</v>
      </c>
      <c r="N32" s="274">
        <v>125.506</v>
      </c>
    </row>
    <row r="33" spans="2:14" ht="15">
      <c r="B33" t="str">
        <f>$B$12</f>
        <v>Chamber Assembly and QC</v>
      </c>
      <c r="C33" s="165">
        <f>D12</f>
        <v>190</v>
      </c>
      <c r="D33" s="165">
        <f>C12</f>
        <v>348</v>
      </c>
      <c r="E33" s="165">
        <f>E12</f>
        <v>348</v>
      </c>
      <c r="G33" s="280" t="s">
        <v>228</v>
      </c>
      <c r="H33" s="281">
        <v>348</v>
      </c>
      <c r="I33" s="281">
        <v>348</v>
      </c>
      <c r="J33" s="281">
        <f>D12</f>
        <v>190</v>
      </c>
      <c r="K33" s="272">
        <f t="shared" si="2"/>
        <v>0</v>
      </c>
      <c r="L33" s="272">
        <f t="shared" si="3"/>
        <v>-158</v>
      </c>
      <c r="M33" s="273">
        <f t="shared" si="4"/>
        <v>-158</v>
      </c>
      <c r="N33" s="274">
        <v>190</v>
      </c>
    </row>
    <row r="34" spans="2:14" ht="15">
      <c r="B34" t="str">
        <f>$B$13</f>
        <v>LOGISTIC &amp; INSTALLATION</v>
      </c>
      <c r="C34" s="165">
        <f>D13</f>
        <v>151</v>
      </c>
      <c r="D34" s="165">
        <f>C13</f>
        <v>176</v>
      </c>
      <c r="E34" s="165">
        <f>E13</f>
        <v>176</v>
      </c>
      <c r="G34" s="280" t="s">
        <v>396</v>
      </c>
      <c r="H34" s="281">
        <v>176</v>
      </c>
      <c r="I34" s="281">
        <v>176</v>
      </c>
      <c r="J34" s="281">
        <f>D13</f>
        <v>151</v>
      </c>
      <c r="K34" s="272">
        <f t="shared" si="2"/>
        <v>0</v>
      </c>
      <c r="L34" s="272">
        <f t="shared" si="3"/>
        <v>-25</v>
      </c>
      <c r="M34" s="273">
        <f t="shared" si="4"/>
        <v>-25</v>
      </c>
      <c r="N34" s="274">
        <v>176</v>
      </c>
    </row>
    <row r="35" spans="2:14" ht="16" thickBot="1">
      <c r="G35" s="282" t="s">
        <v>397</v>
      </c>
      <c r="H35" s="277"/>
      <c r="I35" s="277">
        <v>1268.7</v>
      </c>
      <c r="J35" s="277">
        <f>'RPC LINK COST ESTIMATE'!C6</f>
        <v>1268.7092</v>
      </c>
      <c r="K35" s="277">
        <f t="shared" si="2"/>
        <v>1268.7</v>
      </c>
      <c r="L35" s="277">
        <f t="shared" si="3"/>
        <v>9.1999999999643478E-3</v>
      </c>
      <c r="M35" s="278">
        <f t="shared" si="4"/>
        <v>1268.7092</v>
      </c>
      <c r="N35" s="274">
        <v>1142.8868000000002</v>
      </c>
    </row>
    <row r="36" spans="2:14" ht="19" thickBot="1">
      <c r="C36" s="214" t="s">
        <v>313</v>
      </c>
      <c r="D36" s="188" t="s">
        <v>314</v>
      </c>
    </row>
    <row r="37" spans="2:14">
      <c r="B37" s="5" t="str">
        <f>$B$20</f>
        <v>TOTAL with Bakelite</v>
      </c>
      <c r="C37" s="165">
        <f>D28-E28</f>
        <v>226.2199999999998</v>
      </c>
      <c r="D37" s="165" t="e">
        <f>C28-E28</f>
        <v>#REF!</v>
      </c>
    </row>
    <row r="38" spans="2:14">
      <c r="B38" s="5" t="str">
        <f>$B$17</f>
        <v>CHAMBER COMPONENTS Bakelite</v>
      </c>
      <c r="C38" s="165">
        <f>D29-E29</f>
        <v>-180</v>
      </c>
      <c r="D38" s="165">
        <f>C29-E29</f>
        <v>-177.91449999999998</v>
      </c>
    </row>
    <row r="39" spans="2:14">
      <c r="B39" s="5" t="s">
        <v>312</v>
      </c>
      <c r="C39" s="165">
        <f>D30-E30</f>
        <v>398.58999999999992</v>
      </c>
      <c r="D39" s="165" t="e">
        <f>C30-E30</f>
        <v>#REF!</v>
      </c>
    </row>
    <row r="40" spans="2:14">
      <c r="B40" s="217" t="str">
        <f>'RPC RE34-COST ESTIMATE '!B27</f>
        <v>Power Sytem</v>
      </c>
      <c r="C40" s="165">
        <f t="shared" ref="C40:C43" si="5">D31-E31</f>
        <v>-27.369999999999948</v>
      </c>
      <c r="D40" s="165">
        <f t="shared" ref="D40:D43" si="6">C31-E31</f>
        <v>-19.050439999999924</v>
      </c>
    </row>
    <row r="41" spans="2:14">
      <c r="B41" s="5" t="str">
        <f>$B$10</f>
        <v>Services</v>
      </c>
      <c r="C41" s="165">
        <f t="shared" si="5"/>
        <v>35</v>
      </c>
      <c r="D41" s="165">
        <f t="shared" si="6"/>
        <v>-21.686000000000007</v>
      </c>
    </row>
    <row r="42" spans="2:14">
      <c r="B42" s="5" t="str">
        <f>$B$12</f>
        <v>Chamber Assembly and QC</v>
      </c>
      <c r="C42" s="165">
        <f t="shared" si="5"/>
        <v>0</v>
      </c>
      <c r="D42" s="165">
        <f t="shared" si="6"/>
        <v>-158</v>
      </c>
    </row>
    <row r="43" spans="2:14">
      <c r="B43" s="5" t="str">
        <f>$B$13</f>
        <v>LOGISTIC &amp; INSTALLATION</v>
      </c>
      <c r="C43" s="165">
        <f t="shared" si="5"/>
        <v>0</v>
      </c>
      <c r="D43" s="165">
        <f t="shared" si="6"/>
        <v>-25</v>
      </c>
    </row>
    <row r="44" spans="2:14">
      <c r="B44" s="5"/>
    </row>
    <row r="46" spans="2:14">
      <c r="C46" s="165" t="s">
        <v>314</v>
      </c>
      <c r="D46" t="s">
        <v>313</v>
      </c>
      <c r="E46" t="s">
        <v>317</v>
      </c>
    </row>
    <row r="47" spans="2:14">
      <c r="B47" s="5" t="str">
        <f>$B$20</f>
        <v>TOTAL with Bakelite</v>
      </c>
      <c r="C47" s="216" t="e">
        <f>C28-E28</f>
        <v>#REF!</v>
      </c>
      <c r="D47">
        <f>D28-E28</f>
        <v>226.2199999999998</v>
      </c>
      <c r="E47" t="e">
        <f>C28-D28</f>
        <v>#REF!</v>
      </c>
    </row>
    <row r="48" spans="2:14">
      <c r="B48" s="5" t="str">
        <f>$B$17</f>
        <v>CHAMBER COMPONENTS Bakelite</v>
      </c>
      <c r="C48" s="216">
        <f t="shared" ref="C48:C53" si="7">C29-E29</f>
        <v>-177.91449999999998</v>
      </c>
      <c r="D48" s="5">
        <f t="shared" ref="D48:D53" si="8">D29-E29</f>
        <v>-180</v>
      </c>
      <c r="E48" s="5">
        <f t="shared" ref="E48:E53" si="9">C29-D29</f>
        <v>2.0855000000000246</v>
      </c>
    </row>
    <row r="49" spans="2:5">
      <c r="B49" s="5" t="s">
        <v>312</v>
      </c>
      <c r="C49" s="216" t="e">
        <f t="shared" si="7"/>
        <v>#REF!</v>
      </c>
      <c r="D49" s="5">
        <f t="shared" si="8"/>
        <v>398.58999999999992</v>
      </c>
      <c r="E49" s="5" t="e">
        <f t="shared" si="9"/>
        <v>#REF!</v>
      </c>
    </row>
    <row r="50" spans="2:5">
      <c r="B50" s="218" t="str">
        <f>B31</f>
        <v>Power Sytem</v>
      </c>
      <c r="C50" s="216">
        <f t="shared" si="7"/>
        <v>-19.050439999999924</v>
      </c>
      <c r="D50" s="5">
        <f t="shared" si="8"/>
        <v>-27.369999999999948</v>
      </c>
      <c r="E50" s="5">
        <f t="shared" si="9"/>
        <v>8.319560000000024</v>
      </c>
    </row>
    <row r="51" spans="2:5">
      <c r="B51" s="5" t="str">
        <f>$B$10</f>
        <v>Services</v>
      </c>
      <c r="C51" s="216">
        <f t="shared" si="7"/>
        <v>-21.686000000000007</v>
      </c>
      <c r="D51" s="5">
        <f t="shared" si="8"/>
        <v>35</v>
      </c>
      <c r="E51" s="5">
        <f t="shared" si="9"/>
        <v>-56.686000000000007</v>
      </c>
    </row>
    <row r="52" spans="2:5">
      <c r="B52" s="5" t="str">
        <f>$B$12</f>
        <v>Chamber Assembly and QC</v>
      </c>
      <c r="C52" s="216">
        <f t="shared" si="7"/>
        <v>-158</v>
      </c>
      <c r="D52" s="5">
        <f t="shared" si="8"/>
        <v>0</v>
      </c>
      <c r="E52" s="5">
        <f t="shared" si="9"/>
        <v>-158</v>
      </c>
    </row>
    <row r="53" spans="2:5">
      <c r="B53" s="5" t="str">
        <f>$B$13</f>
        <v>LOGISTIC &amp; INSTALLATION</v>
      </c>
      <c r="C53" s="216">
        <f t="shared" si="7"/>
        <v>-25</v>
      </c>
      <c r="D53" s="5">
        <f t="shared" si="8"/>
        <v>0</v>
      </c>
      <c r="E53" s="5">
        <f t="shared" si="9"/>
        <v>-25</v>
      </c>
    </row>
  </sheetData>
  <mergeCells count="8">
    <mergeCell ref="A8:A9"/>
    <mergeCell ref="C8:C9"/>
    <mergeCell ref="E5:E6"/>
    <mergeCell ref="E7:E9"/>
    <mergeCell ref="G5:G6"/>
    <mergeCell ref="G7:G9"/>
    <mergeCell ref="F5:F6"/>
    <mergeCell ref="F7:F9"/>
  </mergeCells>
  <phoneticPr fontId="34" type="noConversion"/>
  <conditionalFormatting sqref="G12:G13 G5:G10">
    <cfRule type="colorScale" priority="10">
      <colorScale>
        <cfvo type="min"/>
        <cfvo type="percentile" val="50"/>
        <cfvo type="max"/>
        <color rgb="FFF8696B"/>
        <color rgb="FFFFEB84"/>
        <color rgb="FF63BE7B"/>
      </colorScale>
    </cfRule>
  </conditionalFormatting>
  <conditionalFormatting sqref="F12:F13 F5:F10">
    <cfRule type="colorScale" priority="9">
      <colorScale>
        <cfvo type="min"/>
        <cfvo type="percentile" val="50"/>
        <cfvo type="max"/>
        <color rgb="FF63BE7B"/>
        <color rgb="FFFFEB84"/>
        <color rgb="FFF8696B"/>
      </colorScale>
    </cfRule>
  </conditionalFormatting>
  <conditionalFormatting sqref="F15">
    <cfRule type="colorScale" priority="8">
      <colorScale>
        <cfvo type="min"/>
        <cfvo type="percentile" val="50"/>
        <cfvo type="max"/>
        <color rgb="FF63BE7B"/>
        <color rgb="FFFFEB84"/>
        <color rgb="FFF8696B"/>
      </colorScale>
    </cfRule>
  </conditionalFormatting>
  <conditionalFormatting sqref="F17">
    <cfRule type="colorScale" priority="7">
      <colorScale>
        <cfvo type="min"/>
        <cfvo type="percentile" val="50"/>
        <cfvo type="max"/>
        <color rgb="FF63BE7B"/>
        <color rgb="FFFFEB84"/>
        <color rgb="FFF8696B"/>
      </colorScale>
    </cfRule>
  </conditionalFormatting>
  <conditionalFormatting sqref="F12:F17 F5:F10">
    <cfRule type="colorScale" priority="6">
      <colorScale>
        <cfvo type="min"/>
        <cfvo type="percentile" val="50"/>
        <cfvo type="max"/>
        <color rgb="FF63BE7B"/>
        <color rgb="FFFFEB84"/>
        <color rgb="FFF8696B"/>
      </colorScale>
    </cfRule>
  </conditionalFormatting>
  <conditionalFormatting sqref="F20">
    <cfRule type="colorScale" priority="5">
      <colorScale>
        <cfvo type="min"/>
        <cfvo type="percentile" val="50"/>
        <cfvo type="max"/>
        <color rgb="FF63BE7B"/>
        <color rgb="FFFFEB84"/>
        <color rgb="FFF8696B"/>
      </colorScale>
    </cfRule>
  </conditionalFormatting>
  <conditionalFormatting sqref="F20">
    <cfRule type="colorScale" priority="4">
      <colorScale>
        <cfvo type="min"/>
        <cfvo type="percentile" val="50"/>
        <cfvo type="max"/>
        <color rgb="FF63BE7B"/>
        <color rgb="FFFFEB84"/>
        <color rgb="FFF8696B"/>
      </colorScale>
    </cfRule>
  </conditionalFormatting>
  <conditionalFormatting sqref="F12:F20 F5:F10">
    <cfRule type="colorScale" priority="3">
      <colorScale>
        <cfvo type="min"/>
        <cfvo type="percentile" val="50"/>
        <cfvo type="max"/>
        <color rgb="FF63BE7B"/>
        <color rgb="FFFFEB84"/>
        <color rgb="FFF8696B"/>
      </colorScale>
    </cfRule>
  </conditionalFormatting>
  <printOptions gridLines="1"/>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6" sqref="A6"/>
    </sheetView>
  </sheetViews>
  <sheetFormatPr baseColWidth="10" defaultColWidth="17.28515625" defaultRowHeight="15" customHeight="1" x14ac:dyDescent="0"/>
  <cols>
    <col min="1" max="1" width="17.28515625" style="5"/>
    <col min="2" max="2" width="10.7109375" style="5" customWidth="1"/>
    <col min="3" max="3" width="20.7109375" style="5" customWidth="1"/>
    <col min="4" max="4" width="11" style="5" customWidth="1"/>
    <col min="5" max="5" width="17.28515625" style="353"/>
    <col min="6" max="6" width="17.28515625" style="5"/>
    <col min="7" max="7" width="10" style="5" customWidth="1"/>
    <col min="8" max="8" width="19" style="353" customWidth="1"/>
    <col min="9" max="9" width="10.7109375" style="5" customWidth="1"/>
    <col min="10" max="10" width="10.140625" style="5" customWidth="1"/>
    <col min="11" max="11" width="46.140625" style="353" customWidth="1"/>
    <col min="12" max="16" width="17.28515625" style="5"/>
    <col min="17" max="26" width="11" style="60" customWidth="1"/>
    <col min="27" max="16384" width="17.28515625" style="60"/>
  </cols>
  <sheetData>
    <row r="1" spans="1:26" ht="12.75" customHeight="1">
      <c r="A1" s="352" t="s">
        <v>424</v>
      </c>
      <c r="B1" s="352"/>
      <c r="C1" s="352"/>
      <c r="D1" s="368"/>
      <c r="E1" s="368"/>
      <c r="F1" s="369"/>
      <c r="G1" s="368"/>
      <c r="H1" s="368"/>
      <c r="I1" s="368"/>
      <c r="J1" s="368"/>
    </row>
    <row r="2" spans="1:26" ht="39" customHeight="1">
      <c r="A2" s="354"/>
      <c r="B2" s="354"/>
      <c r="C2" s="354"/>
      <c r="D2" s="354" t="s">
        <v>9</v>
      </c>
      <c r="E2" s="355" t="s">
        <v>8</v>
      </c>
      <c r="F2" s="354" t="s">
        <v>404</v>
      </c>
      <c r="G2" s="354" t="s">
        <v>405</v>
      </c>
      <c r="H2" s="354" t="s">
        <v>425</v>
      </c>
      <c r="I2" s="354" t="s">
        <v>402</v>
      </c>
      <c r="J2" s="354" t="s">
        <v>9</v>
      </c>
      <c r="K2" s="354" t="s">
        <v>426</v>
      </c>
      <c r="L2" s="367"/>
      <c r="Q2" s="295"/>
      <c r="R2" s="295"/>
      <c r="S2" s="295"/>
      <c r="T2" s="295"/>
      <c r="U2" s="295"/>
      <c r="V2" s="295"/>
      <c r="W2" s="295"/>
      <c r="X2" s="295"/>
      <c r="Y2" s="295"/>
      <c r="Z2" s="295"/>
    </row>
    <row r="3" spans="1:26" ht="13.5" customHeight="1">
      <c r="A3" s="381"/>
      <c r="B3" s="381"/>
      <c r="C3" s="381"/>
      <c r="D3" s="382"/>
      <c r="E3" s="383"/>
      <c r="F3" s="382"/>
      <c r="G3" s="382"/>
      <c r="H3" s="383"/>
      <c r="I3" s="382"/>
      <c r="J3" s="382"/>
      <c r="K3" s="384"/>
      <c r="L3" s="381"/>
      <c r="M3" s="381"/>
      <c r="N3" s="381"/>
      <c r="O3" s="381"/>
      <c r="P3" s="381"/>
      <c r="Q3" s="296"/>
      <c r="R3" s="296"/>
      <c r="S3" s="296"/>
      <c r="T3" s="296"/>
      <c r="U3" s="296"/>
      <c r="V3" s="296"/>
      <c r="W3" s="296"/>
      <c r="X3" s="296"/>
      <c r="Y3" s="296"/>
      <c r="Z3" s="296"/>
    </row>
    <row r="4" spans="1:26" ht="13.5" customHeight="1">
      <c r="A4" s="381"/>
      <c r="B4" s="381"/>
      <c r="C4" s="381"/>
      <c r="D4" s="381"/>
      <c r="E4" s="384"/>
      <c r="F4" s="381"/>
      <c r="G4" s="381"/>
      <c r="H4" s="384"/>
      <c r="I4" s="381"/>
      <c r="J4" s="381"/>
      <c r="K4" s="384"/>
      <c r="L4" s="381"/>
      <c r="M4" s="381"/>
      <c r="N4" s="381"/>
      <c r="O4" s="381"/>
      <c r="P4" s="381"/>
      <c r="Q4" s="296"/>
      <c r="R4" s="296"/>
      <c r="S4" s="296"/>
      <c r="T4" s="296"/>
      <c r="U4" s="296"/>
      <c r="V4" s="296"/>
      <c r="W4" s="296"/>
      <c r="X4" s="296"/>
      <c r="Y4" s="296"/>
      <c r="Z4" s="296"/>
    </row>
    <row r="5" spans="1:26" ht="55.5" customHeight="1">
      <c r="A5" s="381"/>
      <c r="B5" s="381"/>
      <c r="C5" s="381"/>
      <c r="D5" s="5" t="s">
        <v>177</v>
      </c>
      <c r="E5" s="353" t="s">
        <v>176</v>
      </c>
      <c r="F5" s="5">
        <v>200</v>
      </c>
      <c r="G5" s="5" t="s">
        <v>89</v>
      </c>
      <c r="H5" s="5" t="s">
        <v>15</v>
      </c>
      <c r="I5" s="5">
        <v>4</v>
      </c>
      <c r="J5" s="5" t="str">
        <f>D5</f>
        <v>AODBRD</v>
      </c>
      <c r="K5" s="384" t="s">
        <v>175</v>
      </c>
      <c r="L5" s="381"/>
      <c r="M5" s="381"/>
      <c r="N5" s="381"/>
      <c r="O5" s="381"/>
      <c r="P5" s="381"/>
      <c r="Q5" s="296"/>
      <c r="R5" s="296"/>
      <c r="S5" s="296"/>
      <c r="T5" s="296"/>
      <c r="U5" s="296"/>
      <c r="V5" s="296"/>
      <c r="W5" s="296"/>
      <c r="X5" s="296"/>
      <c r="Y5" s="296"/>
      <c r="Z5" s="296"/>
    </row>
    <row r="6" spans="1:26" ht="13.5" customHeight="1">
      <c r="A6" s="381"/>
      <c r="B6" s="381"/>
      <c r="C6" s="381"/>
      <c r="H6" s="5"/>
      <c r="K6" s="384"/>
      <c r="L6" s="381"/>
      <c r="M6" s="381"/>
      <c r="N6" s="381"/>
      <c r="O6" s="381"/>
      <c r="P6" s="381"/>
      <c r="Q6" s="296"/>
      <c r="R6" s="296"/>
      <c r="S6" s="296"/>
      <c r="T6" s="296"/>
      <c r="U6" s="296"/>
      <c r="V6" s="296"/>
      <c r="W6" s="296"/>
      <c r="X6" s="296"/>
      <c r="Y6" s="296"/>
      <c r="Z6" s="296"/>
    </row>
    <row r="7" spans="1:26" ht="27.75" customHeight="1">
      <c r="A7" s="381"/>
      <c r="B7" s="381"/>
      <c r="C7" s="381"/>
      <c r="D7" s="22" t="s">
        <v>482</v>
      </c>
      <c r="E7" s="380" t="s">
        <v>483</v>
      </c>
      <c r="F7" s="14">
        <v>16993.64</v>
      </c>
      <c r="G7" s="22" t="s">
        <v>89</v>
      </c>
      <c r="H7" s="22"/>
      <c r="I7" s="22">
        <v>4</v>
      </c>
      <c r="J7" s="22" t="str">
        <f>D7</f>
        <v>AFEDBRD</v>
      </c>
      <c r="K7" s="384" t="s">
        <v>484</v>
      </c>
      <c r="L7" s="381"/>
      <c r="M7" s="381"/>
      <c r="N7" s="381"/>
      <c r="O7" s="381"/>
      <c r="P7" s="381"/>
      <c r="Q7" s="296"/>
      <c r="R7" s="296"/>
      <c r="S7" s="296"/>
      <c r="T7" s="296"/>
      <c r="U7" s="296"/>
      <c r="V7" s="296"/>
      <c r="W7" s="296"/>
      <c r="X7" s="296"/>
      <c r="Y7" s="296"/>
      <c r="Z7" s="296"/>
    </row>
    <row r="8" spans="1:26" ht="13.5" customHeight="1">
      <c r="A8" s="381"/>
      <c r="B8" s="381"/>
      <c r="C8" s="381"/>
      <c r="D8" s="381" t="s">
        <v>104</v>
      </c>
      <c r="E8" s="384" t="s">
        <v>95</v>
      </c>
      <c r="F8" s="381">
        <v>1600</v>
      </c>
      <c r="G8" s="381" t="s">
        <v>172</v>
      </c>
      <c r="H8" s="5" t="s">
        <v>15</v>
      </c>
      <c r="I8" s="381">
        <v>4</v>
      </c>
      <c r="J8" s="381"/>
      <c r="K8" s="384" t="s">
        <v>485</v>
      </c>
      <c r="L8" s="381"/>
      <c r="M8" s="381"/>
      <c r="N8" s="381"/>
      <c r="O8" s="381"/>
      <c r="P8" s="381"/>
      <c r="Q8" s="296"/>
      <c r="R8" s="296"/>
      <c r="S8" s="296"/>
      <c r="T8" s="296"/>
      <c r="U8" s="296"/>
      <c r="V8" s="296"/>
      <c r="W8" s="296"/>
      <c r="X8" s="296"/>
      <c r="Y8" s="296"/>
      <c r="Z8" s="296"/>
    </row>
    <row r="9" spans="1:26" ht="13.5" customHeight="1">
      <c r="A9" s="381"/>
      <c r="B9" s="381"/>
      <c r="C9" s="381"/>
      <c r="D9" s="381" t="s">
        <v>486</v>
      </c>
      <c r="E9" s="384" t="s">
        <v>487</v>
      </c>
      <c r="F9" s="381">
        <v>1000</v>
      </c>
      <c r="G9" s="381" t="s">
        <v>86</v>
      </c>
      <c r="H9" s="5" t="s">
        <v>15</v>
      </c>
      <c r="I9" s="381">
        <v>4</v>
      </c>
      <c r="J9" s="381"/>
      <c r="K9" s="384" t="s">
        <v>488</v>
      </c>
      <c r="L9" s="381"/>
      <c r="M9" s="381"/>
      <c r="N9" s="381"/>
      <c r="O9" s="381"/>
      <c r="P9" s="381"/>
      <c r="Q9" s="296"/>
      <c r="R9" s="296"/>
      <c r="S9" s="296"/>
      <c r="T9" s="296"/>
      <c r="U9" s="296"/>
      <c r="V9" s="296"/>
      <c r="W9" s="296"/>
      <c r="X9" s="296"/>
      <c r="Y9" s="296"/>
      <c r="Z9" s="296"/>
    </row>
    <row r="10" spans="1:26" ht="13.5" customHeight="1">
      <c r="A10" s="381"/>
      <c r="B10" s="381"/>
      <c r="C10" s="381"/>
      <c r="D10" s="381" t="s">
        <v>96</v>
      </c>
      <c r="E10" s="384" t="s">
        <v>489</v>
      </c>
      <c r="F10" s="381">
        <v>3629</v>
      </c>
      <c r="G10" s="381" t="s">
        <v>86</v>
      </c>
      <c r="H10" s="5" t="s">
        <v>15</v>
      </c>
      <c r="I10" s="381">
        <v>4</v>
      </c>
      <c r="J10" s="381"/>
      <c r="K10" s="384" t="s">
        <v>490</v>
      </c>
      <c r="L10" s="381"/>
      <c r="M10" s="381"/>
      <c r="N10" s="381"/>
      <c r="O10" s="381"/>
      <c r="P10" s="381"/>
      <c r="Q10" s="296"/>
      <c r="R10" s="296"/>
      <c r="S10" s="296"/>
      <c r="T10" s="296"/>
      <c r="U10" s="296"/>
      <c r="V10" s="296"/>
      <c r="W10" s="296"/>
      <c r="X10" s="296"/>
      <c r="Y10" s="296"/>
      <c r="Z10" s="296"/>
    </row>
    <row r="11" spans="1:26" ht="27.75" customHeight="1">
      <c r="A11" s="381"/>
      <c r="B11" s="381"/>
      <c r="C11" s="381"/>
      <c r="D11" s="381"/>
      <c r="E11" s="384"/>
      <c r="F11" s="381"/>
      <c r="G11" s="381"/>
      <c r="H11" s="5"/>
      <c r="I11" s="381"/>
      <c r="J11" s="381"/>
      <c r="K11" s="384"/>
      <c r="L11" s="381"/>
      <c r="M11" s="381"/>
      <c r="N11" s="381"/>
      <c r="O11" s="381"/>
      <c r="P11" s="381"/>
      <c r="Q11" s="296"/>
      <c r="R11" s="296"/>
      <c r="S11" s="296"/>
      <c r="T11" s="296"/>
      <c r="U11" s="296"/>
      <c r="V11" s="296"/>
      <c r="W11" s="296"/>
      <c r="X11" s="296"/>
      <c r="Y11" s="296"/>
      <c r="Z11" s="296"/>
    </row>
    <row r="12" spans="1:26" ht="13.5" customHeight="1">
      <c r="A12" s="381"/>
      <c r="B12" s="381"/>
      <c r="C12" s="381"/>
      <c r="D12" s="22" t="s">
        <v>491</v>
      </c>
      <c r="E12" s="22" t="s">
        <v>492</v>
      </c>
      <c r="F12" s="22">
        <v>20000</v>
      </c>
      <c r="G12" s="22" t="s">
        <v>89</v>
      </c>
      <c r="H12" s="22" t="s">
        <v>493</v>
      </c>
      <c r="I12" s="22">
        <v>4</v>
      </c>
      <c r="J12" s="22" t="str">
        <f>D12</f>
        <v>DTH</v>
      </c>
      <c r="K12" s="384" t="s">
        <v>494</v>
      </c>
      <c r="L12" s="381"/>
      <c r="M12" s="381"/>
      <c r="N12" s="381"/>
      <c r="O12" s="381"/>
      <c r="P12" s="381"/>
      <c r="Q12" s="296"/>
      <c r="R12" s="296"/>
      <c r="S12" s="296"/>
      <c r="T12" s="296"/>
      <c r="U12" s="296"/>
      <c r="V12" s="296"/>
      <c r="W12" s="296"/>
      <c r="X12" s="296"/>
      <c r="Y12" s="296"/>
      <c r="Z12" s="296"/>
    </row>
    <row r="13" spans="1:26" ht="13.5" customHeight="1">
      <c r="A13" s="381"/>
      <c r="B13" s="381"/>
      <c r="C13" s="381"/>
      <c r="D13" s="381"/>
      <c r="E13" s="384"/>
      <c r="F13" s="381"/>
      <c r="G13" s="381"/>
      <c r="H13" s="384"/>
      <c r="I13" s="381"/>
      <c r="J13" s="381"/>
      <c r="K13" s="384"/>
      <c r="L13" s="381"/>
      <c r="M13" s="381"/>
      <c r="N13" s="381"/>
      <c r="O13" s="381"/>
      <c r="P13" s="381"/>
      <c r="Q13" s="296"/>
      <c r="R13" s="296"/>
      <c r="S13" s="296"/>
      <c r="T13" s="296"/>
      <c r="U13" s="296"/>
      <c r="V13" s="296"/>
      <c r="W13" s="296"/>
      <c r="X13" s="296"/>
      <c r="Y13" s="296"/>
      <c r="Z13" s="296"/>
    </row>
    <row r="14" spans="1:26" ht="13.5" customHeight="1">
      <c r="A14" s="381"/>
      <c r="B14" s="381"/>
      <c r="C14" s="381"/>
      <c r="D14" s="22" t="s">
        <v>99</v>
      </c>
      <c r="E14" s="380" t="s">
        <v>94</v>
      </c>
      <c r="F14" s="14">
        <v>14479.4</v>
      </c>
      <c r="G14" s="14" t="s">
        <v>4</v>
      </c>
      <c r="H14" s="14" t="s">
        <v>98</v>
      </c>
      <c r="I14" s="15">
        <v>2</v>
      </c>
      <c r="J14" s="22" t="str">
        <f>D14</f>
        <v>MP7V1</v>
      </c>
      <c r="K14" s="384" t="s">
        <v>495</v>
      </c>
      <c r="L14" s="381"/>
      <c r="M14" s="381"/>
      <c r="N14" s="381"/>
      <c r="O14" s="381"/>
      <c r="P14" s="381"/>
      <c r="Q14" s="296"/>
      <c r="R14" s="296"/>
      <c r="S14" s="296"/>
      <c r="T14" s="296"/>
      <c r="U14" s="296"/>
      <c r="V14" s="296"/>
      <c r="W14" s="296"/>
      <c r="X14" s="296"/>
      <c r="Y14" s="296"/>
      <c r="Z14" s="296"/>
    </row>
    <row r="15" spans="1:26" ht="13.5" customHeight="1">
      <c r="A15" s="381"/>
      <c r="B15" s="381"/>
      <c r="C15" s="381"/>
      <c r="D15" s="381" t="s">
        <v>104</v>
      </c>
      <c r="E15" s="384" t="s">
        <v>95</v>
      </c>
      <c r="F15" s="381">
        <v>4500</v>
      </c>
      <c r="G15" s="381" t="s">
        <v>172</v>
      </c>
      <c r="H15" s="384" t="s">
        <v>103</v>
      </c>
      <c r="I15" s="381">
        <v>2</v>
      </c>
      <c r="J15" s="381"/>
      <c r="K15" s="384" t="s">
        <v>496</v>
      </c>
      <c r="L15" s="381"/>
      <c r="M15" s="381"/>
      <c r="N15" s="381"/>
      <c r="O15" s="381"/>
      <c r="P15" s="381"/>
      <c r="Q15" s="296"/>
      <c r="R15" s="296"/>
      <c r="S15" s="296"/>
      <c r="T15" s="296"/>
      <c r="U15" s="296"/>
      <c r="V15" s="296"/>
      <c r="W15" s="296"/>
      <c r="X15" s="296"/>
      <c r="Y15" s="296"/>
      <c r="Z15" s="296"/>
    </row>
    <row r="16" spans="1:26" ht="13.5" customHeight="1">
      <c r="A16" s="381"/>
      <c r="B16" s="381"/>
      <c r="C16" s="381"/>
      <c r="D16" s="381" t="s">
        <v>96</v>
      </c>
      <c r="E16" s="384" t="s">
        <v>100</v>
      </c>
      <c r="F16" s="381">
        <v>5500</v>
      </c>
      <c r="G16" s="381" t="s">
        <v>86</v>
      </c>
      <c r="H16" s="384" t="s">
        <v>103</v>
      </c>
      <c r="I16" s="381">
        <v>2</v>
      </c>
      <c r="J16" s="381"/>
      <c r="K16" s="384" t="s">
        <v>32</v>
      </c>
      <c r="L16" s="381"/>
      <c r="M16" s="381"/>
      <c r="N16" s="381"/>
      <c r="O16" s="381"/>
      <c r="P16" s="381"/>
      <c r="Q16" s="296"/>
      <c r="R16" s="296"/>
      <c r="S16" s="296"/>
      <c r="T16" s="296"/>
      <c r="U16" s="296"/>
      <c r="V16" s="296"/>
      <c r="W16" s="296"/>
      <c r="X16" s="296"/>
      <c r="Y16" s="296"/>
      <c r="Z16" s="296"/>
    </row>
    <row r="17" spans="1:26" ht="12.75" customHeight="1">
      <c r="A17" s="381"/>
      <c r="B17" s="381"/>
      <c r="C17" s="381"/>
      <c r="D17" s="381"/>
      <c r="E17" s="384"/>
      <c r="F17" s="381"/>
      <c r="G17" s="381"/>
      <c r="H17" s="384"/>
      <c r="I17" s="381"/>
      <c r="J17" s="381"/>
      <c r="K17" s="384"/>
      <c r="L17" s="381"/>
      <c r="M17" s="381"/>
      <c r="N17" s="381"/>
      <c r="O17" s="381"/>
      <c r="P17" s="381"/>
    </row>
    <row r="18" spans="1:26" ht="13.5" customHeight="1">
      <c r="A18" s="381"/>
      <c r="B18" s="381"/>
      <c r="C18" s="381"/>
      <c r="D18" s="22" t="s">
        <v>174</v>
      </c>
      <c r="E18" s="380" t="s">
        <v>97</v>
      </c>
      <c r="F18" s="14">
        <v>3915</v>
      </c>
      <c r="G18" s="14" t="s">
        <v>4</v>
      </c>
      <c r="H18" s="14" t="s">
        <v>98</v>
      </c>
      <c r="I18" s="15">
        <v>2</v>
      </c>
      <c r="J18" s="22" t="str">
        <f>D18</f>
        <v>FC7V2</v>
      </c>
      <c r="K18" s="384" t="s">
        <v>173</v>
      </c>
      <c r="L18" s="381"/>
      <c r="M18" s="381"/>
      <c r="N18" s="381"/>
      <c r="O18" s="381"/>
      <c r="P18" s="381"/>
      <c r="Q18" s="296"/>
      <c r="R18" s="296"/>
      <c r="S18" s="296"/>
      <c r="T18" s="296"/>
      <c r="U18" s="296"/>
      <c r="V18" s="296"/>
      <c r="W18" s="296"/>
      <c r="X18" s="296"/>
      <c r="Y18" s="296"/>
      <c r="Z18" s="296"/>
    </row>
    <row r="19" spans="1:26" ht="12.75" customHeight="1">
      <c r="A19" s="381"/>
      <c r="B19" s="381"/>
      <c r="C19" s="381"/>
      <c r="D19" s="381" t="s">
        <v>104</v>
      </c>
      <c r="E19" s="384" t="s">
        <v>95</v>
      </c>
      <c r="F19" s="381">
        <v>1500</v>
      </c>
      <c r="G19" s="381" t="s">
        <v>172</v>
      </c>
      <c r="H19" s="384" t="s">
        <v>103</v>
      </c>
      <c r="I19" s="381">
        <v>2</v>
      </c>
      <c r="J19" s="381"/>
      <c r="K19" s="384" t="s">
        <v>171</v>
      </c>
      <c r="L19" s="381"/>
      <c r="M19" s="381"/>
      <c r="N19" s="381"/>
      <c r="O19" s="381"/>
      <c r="P19" s="381"/>
    </row>
    <row r="20" spans="1:26" ht="12.75" customHeight="1">
      <c r="A20" s="381"/>
      <c r="B20" s="381"/>
      <c r="C20" s="381"/>
      <c r="D20" s="381" t="s">
        <v>96</v>
      </c>
      <c r="E20" s="384" t="s">
        <v>101</v>
      </c>
      <c r="F20" s="381">
        <v>1500</v>
      </c>
      <c r="G20" s="381" t="s">
        <v>86</v>
      </c>
      <c r="H20" s="384" t="s">
        <v>103</v>
      </c>
      <c r="I20" s="381">
        <v>2</v>
      </c>
      <c r="J20" s="381"/>
      <c r="K20" s="384" t="s">
        <v>32</v>
      </c>
      <c r="L20" s="381"/>
      <c r="M20" s="381"/>
      <c r="N20" s="381"/>
      <c r="O20" s="381"/>
      <c r="P20" s="381"/>
    </row>
    <row r="21" spans="1:26" ht="12.75" customHeight="1">
      <c r="A21" s="381"/>
      <c r="B21" s="381"/>
      <c r="C21" s="381"/>
      <c r="D21" s="381" t="s">
        <v>113</v>
      </c>
      <c r="E21" s="384" t="s">
        <v>16</v>
      </c>
      <c r="F21" s="381">
        <v>360</v>
      </c>
      <c r="G21" s="381" t="s">
        <v>89</v>
      </c>
      <c r="H21" s="381" t="s">
        <v>15</v>
      </c>
      <c r="I21" s="381">
        <v>4</v>
      </c>
      <c r="J21" s="381"/>
      <c r="K21" s="384" t="s">
        <v>170</v>
      </c>
      <c r="L21" s="381"/>
      <c r="M21" s="381"/>
      <c r="N21" s="381"/>
      <c r="O21" s="381"/>
      <c r="P21" s="381"/>
    </row>
    <row r="22" spans="1:26" ht="12.75" customHeight="1">
      <c r="A22" s="381"/>
      <c r="B22" s="381"/>
      <c r="C22" s="381"/>
      <c r="D22" s="381"/>
      <c r="E22" s="384"/>
      <c r="F22" s="381"/>
      <c r="G22" s="381"/>
      <c r="H22" s="384"/>
      <c r="I22" s="381"/>
      <c r="J22" s="381"/>
      <c r="K22" s="384"/>
      <c r="L22" s="381"/>
      <c r="M22" s="381"/>
      <c r="N22" s="381"/>
      <c r="O22" s="381"/>
      <c r="P22" s="381"/>
    </row>
    <row r="23" spans="1:26" ht="12.75" customHeight="1">
      <c r="A23" s="381"/>
      <c r="B23" s="381"/>
      <c r="C23" s="381"/>
      <c r="D23" s="22" t="s">
        <v>169</v>
      </c>
      <c r="E23" s="380" t="s">
        <v>5</v>
      </c>
      <c r="F23" s="22">
        <v>11000</v>
      </c>
      <c r="G23" s="22" t="s">
        <v>89</v>
      </c>
      <c r="H23" s="380" t="s">
        <v>103</v>
      </c>
      <c r="I23" s="22">
        <v>2</v>
      </c>
      <c r="J23" s="22" t="str">
        <f>D23</f>
        <v>uODINFR</v>
      </c>
      <c r="K23" s="384" t="s">
        <v>497</v>
      </c>
      <c r="L23" s="381"/>
      <c r="M23" s="381"/>
      <c r="N23" s="381"/>
      <c r="O23" s="381"/>
      <c r="P23" s="381"/>
    </row>
    <row r="24" spans="1:26" ht="12.75" customHeight="1">
      <c r="H24" s="5"/>
    </row>
    <row r="25" spans="1:26" ht="12.75" customHeight="1">
      <c r="A25" s="381"/>
      <c r="B25" s="381"/>
      <c r="C25" s="381"/>
      <c r="D25" s="22" t="s">
        <v>168</v>
      </c>
      <c r="E25" s="380" t="s">
        <v>167</v>
      </c>
      <c r="F25" s="22">
        <v>12000</v>
      </c>
      <c r="G25" s="22" t="s">
        <v>89</v>
      </c>
      <c r="H25" s="380" t="s">
        <v>103</v>
      </c>
      <c r="I25" s="22">
        <v>2</v>
      </c>
      <c r="J25" s="22" t="str">
        <f>D25</f>
        <v>AODINFR</v>
      </c>
      <c r="K25" s="384" t="s">
        <v>166</v>
      </c>
      <c r="L25" s="381"/>
      <c r="M25" s="381"/>
      <c r="N25" s="381"/>
      <c r="O25" s="381"/>
      <c r="P25" s="381"/>
    </row>
    <row r="26" spans="1:26" ht="12.75" customHeight="1"/>
    <row r="27" spans="1:26" ht="12.75" customHeight="1">
      <c r="B27" s="294"/>
      <c r="C27" s="294"/>
      <c r="E27" s="293"/>
      <c r="G27" s="294"/>
      <c r="I27" s="294"/>
      <c r="J27" s="294"/>
    </row>
    <row r="28" spans="1:26" ht="12.75" customHeight="1">
      <c r="B28" s="294"/>
      <c r="C28" s="294"/>
      <c r="E28" s="293"/>
      <c r="G28" s="294"/>
      <c r="I28" s="294"/>
      <c r="J28" s="294"/>
    </row>
    <row r="29" spans="1:26" ht="12.75" customHeight="1">
      <c r="B29" s="294"/>
      <c r="C29" s="294"/>
      <c r="E29" s="293"/>
      <c r="G29" s="294"/>
      <c r="I29" s="294"/>
      <c r="J29" s="294"/>
    </row>
    <row r="30" spans="1:26" ht="12.75" customHeight="1"/>
    <row r="31" spans="1:26" ht="12.75" customHeight="1"/>
    <row r="32" spans="1:2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6"/>
  <sheetViews>
    <sheetView zoomScale="80" zoomScaleNormal="80" zoomScalePageLayoutView="80" workbookViewId="0">
      <selection activeCell="A6" sqref="A6"/>
    </sheetView>
  </sheetViews>
  <sheetFormatPr baseColWidth="10" defaultColWidth="11" defaultRowHeight="13" x14ac:dyDescent="0"/>
  <cols>
    <col min="1" max="2" width="11" style="5"/>
    <col min="3" max="3" width="10.7109375" style="5" customWidth="1"/>
    <col min="4" max="4" width="14" style="5" customWidth="1"/>
    <col min="5" max="5" width="15.140625" style="353" bestFit="1" customWidth="1"/>
    <col min="6" max="7" width="11" style="5"/>
    <col min="8" max="8" width="40.7109375" style="353" customWidth="1"/>
    <col min="9" max="9" width="8.7109375" style="5" customWidth="1"/>
    <col min="10" max="10" width="15.140625" style="5" customWidth="1"/>
    <col min="11" max="11" width="33.140625" style="353" customWidth="1"/>
    <col min="12" max="16" width="11" style="5"/>
    <col min="17" max="16384" width="11" style="12"/>
  </cols>
  <sheetData>
    <row r="1" spans="1:18" ht="15" customHeight="1">
      <c r="A1" s="352" t="s">
        <v>424</v>
      </c>
      <c r="B1" s="352"/>
      <c r="C1" s="352"/>
      <c r="E1" s="5"/>
    </row>
    <row r="2" spans="1:18" s="16" customFormat="1" ht="39">
      <c r="A2" s="354"/>
      <c r="B2" s="354"/>
      <c r="C2" s="354"/>
      <c r="D2" s="354" t="s">
        <v>9</v>
      </c>
      <c r="E2" s="355" t="s">
        <v>8</v>
      </c>
      <c r="F2" s="354" t="s">
        <v>404</v>
      </c>
      <c r="G2" s="354" t="s">
        <v>405</v>
      </c>
      <c r="H2" s="354" t="s">
        <v>425</v>
      </c>
      <c r="I2" s="354" t="s">
        <v>402</v>
      </c>
      <c r="J2" s="354" t="s">
        <v>9</v>
      </c>
      <c r="K2" s="356" t="s">
        <v>426</v>
      </c>
      <c r="L2" s="367"/>
      <c r="M2" s="5"/>
      <c r="N2" s="5"/>
      <c r="O2" s="5"/>
      <c r="P2" s="5"/>
      <c r="Q2" s="12"/>
      <c r="R2" s="12"/>
    </row>
    <row r="3" spans="1:18" ht="14.25" customHeight="1">
      <c r="E3" s="5"/>
    </row>
    <row r="4" spans="1:18" ht="14.25" customHeight="1">
      <c r="C4" s="357"/>
      <c r="D4" s="357"/>
      <c r="E4" s="358"/>
      <c r="F4" s="357"/>
      <c r="G4" s="357"/>
      <c r="H4" s="358"/>
      <c r="I4" s="357"/>
      <c r="J4" s="357"/>
    </row>
    <row r="5" spans="1:18" ht="15" customHeight="1">
      <c r="C5" s="357"/>
      <c r="D5" s="359" t="s">
        <v>427</v>
      </c>
      <c r="E5" s="360" t="s">
        <v>428</v>
      </c>
      <c r="F5" s="360">
        <v>1017017</v>
      </c>
      <c r="G5" s="360" t="s">
        <v>86</v>
      </c>
      <c r="H5" s="360" t="s">
        <v>429</v>
      </c>
      <c r="I5" s="361">
        <v>1</v>
      </c>
      <c r="J5" s="362" t="str">
        <f t="shared" ref="J5:J12" si="0">D5</f>
        <v>S65nm10M</v>
      </c>
      <c r="K5" s="293" t="s">
        <v>430</v>
      </c>
    </row>
    <row r="6" spans="1:18" ht="39">
      <c r="C6" s="357"/>
      <c r="D6" s="359" t="s">
        <v>431</v>
      </c>
      <c r="E6" s="360" t="s">
        <v>432</v>
      </c>
      <c r="F6" s="360">
        <v>865000</v>
      </c>
      <c r="G6" s="360" t="s">
        <v>86</v>
      </c>
      <c r="H6" s="360" t="s">
        <v>433</v>
      </c>
      <c r="I6" s="361">
        <v>1</v>
      </c>
      <c r="J6" s="362" t="str">
        <f t="shared" si="0"/>
        <v>S65nm8M</v>
      </c>
      <c r="K6" s="293" t="s">
        <v>434</v>
      </c>
    </row>
    <row r="7" spans="1:18" ht="28">
      <c r="C7" s="357"/>
      <c r="D7" s="359" t="s">
        <v>435</v>
      </c>
      <c r="E7" s="360" t="s">
        <v>436</v>
      </c>
      <c r="F7" s="360">
        <v>4107</v>
      </c>
      <c r="G7" s="363" t="s">
        <v>86</v>
      </c>
      <c r="H7" s="364" t="s">
        <v>437</v>
      </c>
      <c r="I7" s="363">
        <v>1</v>
      </c>
      <c r="J7" s="362" t="str">
        <f t="shared" si="0"/>
        <v>waf65nm10M</v>
      </c>
      <c r="K7" s="293" t="s">
        <v>438</v>
      </c>
    </row>
    <row r="8" spans="1:18" ht="28">
      <c r="C8" s="357"/>
      <c r="D8" s="359" t="s">
        <v>439</v>
      </c>
      <c r="E8" s="360" t="s">
        <v>436</v>
      </c>
      <c r="F8" s="360">
        <v>3700</v>
      </c>
      <c r="G8" s="363" t="s">
        <v>86</v>
      </c>
      <c r="H8" s="360" t="s">
        <v>440</v>
      </c>
      <c r="I8" s="363">
        <v>1</v>
      </c>
      <c r="J8" s="362" t="str">
        <f t="shared" si="0"/>
        <v>waf65nm8M</v>
      </c>
      <c r="K8" s="293" t="s">
        <v>441</v>
      </c>
    </row>
    <row r="9" spans="1:18" ht="39">
      <c r="C9" s="357"/>
      <c r="D9" s="359" t="s">
        <v>442</v>
      </c>
      <c r="E9" s="360" t="s">
        <v>428</v>
      </c>
      <c r="F9" s="360">
        <v>680000</v>
      </c>
      <c r="G9" s="360" t="s">
        <v>86</v>
      </c>
      <c r="H9" s="360" t="s">
        <v>429</v>
      </c>
      <c r="I9" s="361">
        <v>1</v>
      </c>
      <c r="J9" s="362" t="str">
        <f t="shared" si="0"/>
        <v>S65nm10MMLM</v>
      </c>
      <c r="K9" s="293" t="s">
        <v>443</v>
      </c>
    </row>
    <row r="10" spans="1:18" ht="39">
      <c r="C10" s="357"/>
      <c r="D10" s="359" t="s">
        <v>444</v>
      </c>
      <c r="E10" s="360" t="s">
        <v>432</v>
      </c>
      <c r="F10" s="360">
        <v>580000</v>
      </c>
      <c r="G10" s="360" t="s">
        <v>86</v>
      </c>
      <c r="H10" s="360" t="s">
        <v>433</v>
      </c>
      <c r="I10" s="361">
        <v>1</v>
      </c>
      <c r="J10" s="362" t="str">
        <f t="shared" si="0"/>
        <v>S65nm8MMLM</v>
      </c>
      <c r="K10" s="293" t="s">
        <v>445</v>
      </c>
    </row>
    <row r="11" spans="1:18" ht="28">
      <c r="C11" s="357"/>
      <c r="D11" s="359" t="s">
        <v>446</v>
      </c>
      <c r="E11" s="360" t="s">
        <v>436</v>
      </c>
      <c r="F11" s="360">
        <v>7143</v>
      </c>
      <c r="G11" s="363" t="s">
        <v>86</v>
      </c>
      <c r="H11" s="364" t="s">
        <v>437</v>
      </c>
      <c r="I11" s="363">
        <v>1</v>
      </c>
      <c r="J11" s="362" t="str">
        <f t="shared" si="0"/>
        <v>waf65nm10MMLM</v>
      </c>
      <c r="K11" s="293" t="s">
        <v>447</v>
      </c>
    </row>
    <row r="12" spans="1:18" ht="45" customHeight="1">
      <c r="C12" s="357"/>
      <c r="D12" s="359" t="s">
        <v>448</v>
      </c>
      <c r="E12" s="360" t="s">
        <v>436</v>
      </c>
      <c r="F12" s="360">
        <v>6411</v>
      </c>
      <c r="G12" s="363" t="s">
        <v>86</v>
      </c>
      <c r="H12" s="360" t="s">
        <v>440</v>
      </c>
      <c r="I12" s="363">
        <v>1</v>
      </c>
      <c r="J12" s="362" t="str">
        <f t="shared" si="0"/>
        <v>waf65nm8MMLM</v>
      </c>
      <c r="K12" s="293" t="s">
        <v>449</v>
      </c>
    </row>
    <row r="13" spans="1:18">
      <c r="C13" s="357"/>
      <c r="D13" s="365"/>
      <c r="E13" s="366"/>
      <c r="F13" s="365"/>
      <c r="G13" s="365"/>
      <c r="H13" s="366"/>
      <c r="I13" s="365"/>
      <c r="J13" s="365"/>
    </row>
    <row r="14" spans="1:18" ht="42">
      <c r="C14" s="357"/>
      <c r="D14" s="359" t="s">
        <v>450</v>
      </c>
      <c r="E14" s="360" t="s">
        <v>451</v>
      </c>
      <c r="F14" s="360">
        <v>350000</v>
      </c>
      <c r="G14" s="360" t="s">
        <v>86</v>
      </c>
      <c r="H14" s="360" t="s">
        <v>452</v>
      </c>
      <c r="I14" s="361">
        <v>1</v>
      </c>
      <c r="J14" s="362" t="str">
        <f>D14</f>
        <v>IS130nm8M</v>
      </c>
      <c r="K14" s="293" t="s">
        <v>120</v>
      </c>
    </row>
    <row r="15" spans="1:18" ht="28">
      <c r="C15" s="357"/>
      <c r="D15" s="359" t="s">
        <v>453</v>
      </c>
      <c r="E15" s="360" t="s">
        <v>436</v>
      </c>
      <c r="F15" s="360">
        <v>2700</v>
      </c>
      <c r="G15" s="363" t="s">
        <v>86</v>
      </c>
      <c r="H15" s="360" t="s">
        <v>454</v>
      </c>
      <c r="I15" s="363">
        <v>1</v>
      </c>
      <c r="J15" s="362" t="str">
        <f>D15</f>
        <v>Iwaf130nm8M</v>
      </c>
      <c r="K15" s="293" t="s">
        <v>121</v>
      </c>
    </row>
    <row r="16" spans="1:18">
      <c r="C16" s="357"/>
      <c r="D16" s="357"/>
      <c r="E16" s="357"/>
      <c r="F16" s="357"/>
      <c r="G16" s="357"/>
      <c r="H16" s="358"/>
      <c r="I16" s="357"/>
      <c r="J16" s="357"/>
      <c r="K16" s="5"/>
    </row>
    <row r="17" spans="3:11" ht="28">
      <c r="C17" s="357"/>
      <c r="D17" s="13" t="s">
        <v>122</v>
      </c>
      <c r="E17" s="14" t="s">
        <v>87</v>
      </c>
      <c r="F17" s="22">
        <v>302000</v>
      </c>
      <c r="G17" s="14" t="s">
        <v>86</v>
      </c>
      <c r="H17" s="360" t="s">
        <v>455</v>
      </c>
      <c r="I17" s="15">
        <v>1</v>
      </c>
      <c r="J17" s="13" t="str">
        <f t="shared" ref="J17" si="1">D17</f>
        <v>TS130nm</v>
      </c>
      <c r="K17" s="293" t="s">
        <v>456</v>
      </c>
    </row>
    <row r="18" spans="3:11" ht="28">
      <c r="C18" s="357"/>
      <c r="D18" s="13" t="s">
        <v>123</v>
      </c>
      <c r="E18" s="14" t="s">
        <v>119</v>
      </c>
      <c r="F18" s="22">
        <v>1618</v>
      </c>
      <c r="G18" s="13" t="s">
        <v>86</v>
      </c>
      <c r="H18" s="360" t="s">
        <v>455</v>
      </c>
      <c r="I18" s="13">
        <v>1</v>
      </c>
      <c r="J18" s="13" t="str">
        <f>D18</f>
        <v>Twaf130nm8</v>
      </c>
      <c r="K18" s="293" t="s">
        <v>124</v>
      </c>
    </row>
    <row r="19" spans="3:11" ht="39">
      <c r="C19" s="357"/>
      <c r="D19" s="5" t="s">
        <v>125</v>
      </c>
      <c r="E19" s="5" t="s">
        <v>119</v>
      </c>
      <c r="F19" s="5">
        <v>1250</v>
      </c>
      <c r="G19" s="5" t="s">
        <v>86</v>
      </c>
      <c r="H19" s="5" t="s">
        <v>14</v>
      </c>
      <c r="I19" s="5">
        <v>1</v>
      </c>
      <c r="J19" s="5" t="str">
        <f>D19</f>
        <v>Twaf130nm12</v>
      </c>
      <c r="K19" s="293" t="s">
        <v>457</v>
      </c>
    </row>
    <row r="20" spans="3:11" ht="40">
      <c r="C20" s="357"/>
      <c r="D20" s="13" t="s">
        <v>458</v>
      </c>
      <c r="E20" s="14" t="s">
        <v>87</v>
      </c>
      <c r="F20" s="22">
        <v>166400</v>
      </c>
      <c r="G20" s="14" t="s">
        <v>86</v>
      </c>
      <c r="H20" s="360" t="s">
        <v>455</v>
      </c>
      <c r="I20" s="15">
        <v>1</v>
      </c>
      <c r="J20" s="13" t="str">
        <f>D20</f>
        <v>TS130nmMLM</v>
      </c>
      <c r="K20" s="293" t="s">
        <v>459</v>
      </c>
    </row>
    <row r="21" spans="3:11" ht="28">
      <c r="C21" s="357"/>
      <c r="D21" s="13" t="s">
        <v>460</v>
      </c>
      <c r="E21" s="360" t="s">
        <v>436</v>
      </c>
      <c r="F21" s="22">
        <v>1975</v>
      </c>
      <c r="G21" s="13" t="s">
        <v>86</v>
      </c>
      <c r="H21" s="360" t="s">
        <v>455</v>
      </c>
      <c r="I21" s="13">
        <v>1</v>
      </c>
      <c r="J21" s="13" t="str">
        <f>D21</f>
        <v>Twaf130nm8MLM</v>
      </c>
      <c r="K21" s="293" t="s">
        <v>461</v>
      </c>
    </row>
    <row r="22" spans="3:11">
      <c r="C22" s="357"/>
      <c r="D22" s="365"/>
      <c r="E22" s="366"/>
      <c r="G22" s="365"/>
      <c r="H22" s="366"/>
      <c r="I22" s="365"/>
      <c r="J22" s="365"/>
    </row>
    <row r="23" spans="3:11" ht="28">
      <c r="C23" s="357"/>
      <c r="D23" s="13" t="s">
        <v>462</v>
      </c>
      <c r="E23" s="14" t="s">
        <v>88</v>
      </c>
      <c r="F23" s="22">
        <f>100000</f>
        <v>100000</v>
      </c>
      <c r="G23" s="14" t="s">
        <v>86</v>
      </c>
      <c r="H23" s="360" t="s">
        <v>463</v>
      </c>
      <c r="I23" s="15">
        <v>2</v>
      </c>
      <c r="J23" s="13" t="str">
        <f>D23</f>
        <v>S250nm6</v>
      </c>
      <c r="K23" s="293" t="s">
        <v>464</v>
      </c>
    </row>
    <row r="24" spans="3:11" ht="28">
      <c r="C24" s="357"/>
      <c r="D24" s="13" t="s">
        <v>465</v>
      </c>
      <c r="E24" s="14" t="s">
        <v>88</v>
      </c>
      <c r="F24" s="22">
        <f>60000</f>
        <v>60000</v>
      </c>
      <c r="G24" s="14" t="s">
        <v>86</v>
      </c>
      <c r="H24" s="360" t="s">
        <v>466</v>
      </c>
      <c r="I24" s="15">
        <v>2</v>
      </c>
      <c r="J24" s="13" t="str">
        <f>D24</f>
        <v>S250nm3</v>
      </c>
      <c r="K24" s="293" t="s">
        <v>467</v>
      </c>
    </row>
    <row r="25" spans="3:11" ht="28">
      <c r="C25" s="357"/>
      <c r="D25" s="13" t="s">
        <v>112</v>
      </c>
      <c r="E25" s="14" t="s">
        <v>468</v>
      </c>
      <c r="F25" s="22">
        <v>3000</v>
      </c>
      <c r="G25" s="13" t="s">
        <v>86</v>
      </c>
      <c r="H25" s="360" t="s">
        <v>469</v>
      </c>
      <c r="I25" s="13">
        <v>2</v>
      </c>
      <c r="J25" s="13" t="str">
        <f>D25</f>
        <v>waf250nm</v>
      </c>
      <c r="K25" s="293" t="s">
        <v>470</v>
      </c>
    </row>
    <row r="26" spans="3:11">
      <c r="C26" s="357"/>
      <c r="D26" s="357"/>
      <c r="E26" s="358"/>
      <c r="F26" s="357"/>
      <c r="G26" s="357"/>
      <c r="H26" s="358"/>
      <c r="I26" s="357"/>
      <c r="J26" s="357"/>
    </row>
  </sheetData>
  <pageMargins left="0.75" right="0.75" top="1" bottom="1" header="0.5" footer="0.5"/>
  <pageSetup paperSize="9" scale="54" orientation="landscape" horizontalDpi="1200" verticalDpi="12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6"/>
  <sheetViews>
    <sheetView zoomScale="80" zoomScaleNormal="80" zoomScalePageLayoutView="80" workbookViewId="0">
      <selection activeCell="A6" sqref="A6"/>
    </sheetView>
  </sheetViews>
  <sheetFormatPr baseColWidth="10" defaultColWidth="11" defaultRowHeight="13" x14ac:dyDescent="0"/>
  <cols>
    <col min="1" max="1" width="11" style="5"/>
    <col min="2" max="2" width="10.7109375" style="5" customWidth="1"/>
    <col min="3" max="3" width="20.7109375" style="5" customWidth="1"/>
    <col min="4" max="4" width="11" style="5" customWidth="1"/>
    <col min="5" max="5" width="25.42578125" style="5" customWidth="1"/>
    <col min="6" max="6" width="11" style="5"/>
    <col min="7" max="7" width="11.140625" style="5" customWidth="1"/>
    <col min="8" max="8" width="19.140625" style="5" customWidth="1"/>
    <col min="9" max="9" width="9.28515625" style="5" customWidth="1"/>
    <col min="10" max="10" width="11.7109375" style="5" customWidth="1"/>
    <col min="11" max="11" width="38.140625" style="353" customWidth="1"/>
    <col min="12" max="17" width="11" style="5"/>
    <col min="18" max="16384" width="11" style="12"/>
  </cols>
  <sheetData>
    <row r="1" spans="1:18" ht="15" customHeight="1">
      <c r="A1" s="352" t="s">
        <v>156</v>
      </c>
      <c r="B1" s="352"/>
      <c r="C1" s="352"/>
    </row>
    <row r="2" spans="1:18" s="16" customFormat="1" ht="39">
      <c r="A2" s="354"/>
      <c r="B2" s="354"/>
      <c r="C2" s="354"/>
      <c r="D2" s="354" t="s">
        <v>9</v>
      </c>
      <c r="E2" s="355" t="s">
        <v>8</v>
      </c>
      <c r="F2" s="354" t="s">
        <v>404</v>
      </c>
      <c r="G2" s="354" t="s">
        <v>405</v>
      </c>
      <c r="H2" s="354" t="s">
        <v>425</v>
      </c>
      <c r="I2" s="354" t="s">
        <v>402</v>
      </c>
      <c r="J2" s="354" t="s">
        <v>9</v>
      </c>
      <c r="K2" s="356" t="s">
        <v>426</v>
      </c>
      <c r="L2" s="367"/>
      <c r="M2" s="5"/>
      <c r="N2" s="5"/>
      <c r="O2" s="5"/>
      <c r="P2" s="5"/>
      <c r="Q2" s="295"/>
      <c r="R2" s="12"/>
    </row>
    <row r="5" spans="1:18" ht="28.5" customHeight="1">
      <c r="D5" s="22" t="s">
        <v>126</v>
      </c>
      <c r="E5" s="22" t="s">
        <v>127</v>
      </c>
      <c r="F5" s="22">
        <v>35</v>
      </c>
      <c r="G5" s="14" t="s">
        <v>4</v>
      </c>
      <c r="H5" s="14" t="s">
        <v>85</v>
      </c>
      <c r="I5" s="15">
        <v>1</v>
      </c>
      <c r="J5" s="22" t="str">
        <f>D5</f>
        <v>GBTxHF</v>
      </c>
      <c r="K5" s="293" t="s">
        <v>128</v>
      </c>
    </row>
    <row r="6" spans="1:18">
      <c r="D6" s="294"/>
      <c r="E6" s="294"/>
      <c r="F6" s="294"/>
      <c r="G6" s="294"/>
      <c r="H6" s="294"/>
      <c r="I6" s="294"/>
      <c r="J6" s="294"/>
    </row>
    <row r="7" spans="1:18" ht="126" customHeight="1">
      <c r="D7" s="19" t="s">
        <v>129</v>
      </c>
      <c r="E7" s="19" t="s">
        <v>130</v>
      </c>
      <c r="F7" s="22">
        <v>34</v>
      </c>
      <c r="G7" s="21" t="s">
        <v>4</v>
      </c>
      <c r="H7" s="21" t="s">
        <v>23</v>
      </c>
      <c r="I7" s="20">
        <v>4</v>
      </c>
      <c r="J7" s="19" t="str">
        <f>D7</f>
        <v>LPGBT</v>
      </c>
      <c r="K7" s="293" t="s">
        <v>165</v>
      </c>
    </row>
    <row r="8" spans="1:18">
      <c r="F8" s="294"/>
    </row>
    <row r="9" spans="1:18" ht="27">
      <c r="D9" s="19" t="s">
        <v>131</v>
      </c>
      <c r="E9" s="19" t="s">
        <v>132</v>
      </c>
      <c r="F9" s="22">
        <v>15</v>
      </c>
      <c r="G9" s="21" t="s">
        <v>4</v>
      </c>
      <c r="H9" s="21" t="s">
        <v>133</v>
      </c>
      <c r="I9" s="20">
        <v>1</v>
      </c>
      <c r="J9" s="19" t="str">
        <f>D9</f>
        <v>FEAST</v>
      </c>
      <c r="K9" s="353" t="s">
        <v>134</v>
      </c>
    </row>
    <row r="10" spans="1:18">
      <c r="F10" s="294"/>
    </row>
    <row r="11" spans="1:18" ht="69" customHeight="1">
      <c r="D11" s="19" t="s">
        <v>135</v>
      </c>
      <c r="E11" s="19" t="s">
        <v>132</v>
      </c>
      <c r="F11" s="22">
        <v>15</v>
      </c>
      <c r="G11" s="21" t="s">
        <v>4</v>
      </c>
      <c r="H11" s="21" t="s">
        <v>23</v>
      </c>
      <c r="I11" s="20">
        <v>3</v>
      </c>
      <c r="J11" s="19" t="str">
        <f>D11</f>
        <v>upFEAST</v>
      </c>
      <c r="K11" s="353" t="s">
        <v>136</v>
      </c>
    </row>
    <row r="12" spans="1:18">
      <c r="F12" s="294"/>
    </row>
    <row r="13" spans="1:18" ht="69" customHeight="1">
      <c r="D13" s="19" t="s">
        <v>137</v>
      </c>
      <c r="E13" s="19" t="s">
        <v>138</v>
      </c>
      <c r="F13" s="22">
        <v>15</v>
      </c>
      <c r="G13" s="21" t="s">
        <v>4</v>
      </c>
      <c r="H13" s="21" t="s">
        <v>23</v>
      </c>
      <c r="I13" s="20">
        <v>3</v>
      </c>
      <c r="J13" s="19" t="str">
        <f>D13</f>
        <v>DCDC2s</v>
      </c>
      <c r="K13" s="353" t="s">
        <v>139</v>
      </c>
    </row>
    <row r="14" spans="1:18">
      <c r="F14" s="294"/>
    </row>
    <row r="15" spans="1:18" ht="69" customHeight="1">
      <c r="D15" s="19" t="s">
        <v>164</v>
      </c>
      <c r="E15" s="19" t="s">
        <v>163</v>
      </c>
      <c r="F15" s="22">
        <v>10</v>
      </c>
      <c r="G15" s="21" t="s">
        <v>4</v>
      </c>
      <c r="H15" s="21" t="s">
        <v>133</v>
      </c>
      <c r="I15" s="20">
        <v>2</v>
      </c>
      <c r="J15" s="19" t="str">
        <f>D15</f>
        <v>DCDCcoil</v>
      </c>
      <c r="K15" s="353" t="s">
        <v>162</v>
      </c>
    </row>
    <row r="20" spans="1:4">
      <c r="A20" s="5" t="s">
        <v>161</v>
      </c>
    </row>
    <row r="21" spans="1:4">
      <c r="A21" s="5" t="s">
        <v>160</v>
      </c>
      <c r="D21" s="5">
        <v>1000</v>
      </c>
    </row>
    <row r="22" spans="1:4">
      <c r="A22" s="5" t="s">
        <v>159</v>
      </c>
      <c r="D22" s="5">
        <v>15000</v>
      </c>
    </row>
    <row r="23" spans="1:4">
      <c r="A23" s="5" t="s">
        <v>158</v>
      </c>
      <c r="D23" s="5">
        <v>12000</v>
      </c>
    </row>
    <row r="24" spans="1:4">
      <c r="A24" s="5" t="s">
        <v>157</v>
      </c>
      <c r="D24" s="5">
        <v>40000</v>
      </c>
    </row>
    <row r="26" spans="1:4">
      <c r="A26" s="5" t="s">
        <v>117</v>
      </c>
      <c r="D26" s="5">
        <f>SUM(D21:D24)</f>
        <v>68000</v>
      </c>
    </row>
  </sheetData>
  <pageMargins left="0.7" right="0.7" top="0.75" bottom="0.75" header="0.3" footer="0.3"/>
  <pageSetup paperSize="8" scale="80"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4"/>
  <sheetViews>
    <sheetView topLeftCell="C1" zoomScaleNormal="80" zoomScalePageLayoutView="80" workbookViewId="0">
      <selection activeCell="A6" sqref="A6"/>
    </sheetView>
  </sheetViews>
  <sheetFormatPr baseColWidth="10" defaultColWidth="11" defaultRowHeight="13" x14ac:dyDescent="0"/>
  <cols>
    <col min="1" max="1" width="11" style="12"/>
    <col min="2" max="2" width="10.5703125" style="12" customWidth="1"/>
    <col min="3" max="3" width="20.7109375" style="5" customWidth="1"/>
    <col min="4" max="4" width="12.7109375" style="5" customWidth="1"/>
    <col min="5" max="5" width="21.85546875" style="5" customWidth="1"/>
    <col min="6" max="6" width="11" style="5"/>
    <col min="7" max="7" width="9.7109375" style="5" customWidth="1"/>
    <col min="8" max="8" width="19.140625" style="5" customWidth="1"/>
    <col min="9" max="9" width="10.7109375" style="5" customWidth="1"/>
    <col min="10" max="10" width="12.7109375" style="5" customWidth="1"/>
    <col min="11" max="11" width="40.7109375" style="353" customWidth="1"/>
    <col min="12" max="17" width="11" style="5"/>
    <col min="18" max="16384" width="11" style="12"/>
  </cols>
  <sheetData>
    <row r="1" spans="1:18" ht="15" customHeight="1">
      <c r="A1" s="18" t="s">
        <v>118</v>
      </c>
      <c r="B1" s="18"/>
      <c r="C1" s="352" t="s">
        <v>424</v>
      </c>
      <c r="D1" s="368"/>
      <c r="E1" s="368"/>
      <c r="F1" s="369"/>
      <c r="G1" s="368"/>
      <c r="H1" s="368"/>
      <c r="I1" s="368"/>
      <c r="J1" s="368"/>
    </row>
    <row r="2" spans="1:18" s="16" customFormat="1" ht="39">
      <c r="A2" s="17"/>
      <c r="B2" s="17"/>
      <c r="C2" s="354"/>
      <c r="D2" s="354" t="s">
        <v>9</v>
      </c>
      <c r="E2" s="355" t="s">
        <v>8</v>
      </c>
      <c r="F2" s="354" t="s">
        <v>404</v>
      </c>
      <c r="G2" s="354" t="s">
        <v>405</v>
      </c>
      <c r="H2" s="354" t="s">
        <v>425</v>
      </c>
      <c r="I2" s="354" t="s">
        <v>402</v>
      </c>
      <c r="J2" s="354" t="s">
        <v>9</v>
      </c>
      <c r="K2" s="356" t="s">
        <v>471</v>
      </c>
      <c r="L2" s="367"/>
      <c r="M2" s="5"/>
      <c r="N2" s="5"/>
      <c r="O2" s="5"/>
      <c r="P2" s="5"/>
      <c r="Q2" s="295"/>
      <c r="R2" s="12"/>
    </row>
    <row r="3" spans="1:18">
      <c r="D3" s="370"/>
      <c r="E3" s="370"/>
      <c r="F3" s="370"/>
      <c r="G3" s="370"/>
      <c r="H3" s="370"/>
      <c r="I3" s="370"/>
      <c r="J3" s="370"/>
    </row>
    <row r="5" spans="1:18" ht="40">
      <c r="D5" s="19" t="s">
        <v>140</v>
      </c>
      <c r="E5" s="19" t="s">
        <v>69</v>
      </c>
      <c r="F5" s="19">
        <v>360</v>
      </c>
      <c r="G5" s="19" t="s">
        <v>86</v>
      </c>
      <c r="H5" s="19" t="s">
        <v>103</v>
      </c>
      <c r="I5" s="19">
        <v>2</v>
      </c>
      <c r="J5" s="19" t="str">
        <f>D5</f>
        <v>MPODMM</v>
      </c>
      <c r="K5" s="293" t="s">
        <v>472</v>
      </c>
    </row>
    <row r="6" spans="1:18" ht="27">
      <c r="D6" s="19" t="s">
        <v>473</v>
      </c>
      <c r="E6" s="19" t="s">
        <v>69</v>
      </c>
      <c r="F6" s="19">
        <v>400</v>
      </c>
      <c r="G6" s="19" t="s">
        <v>86</v>
      </c>
      <c r="H6" s="19" t="s">
        <v>15</v>
      </c>
      <c r="I6" s="19">
        <v>3</v>
      </c>
      <c r="J6" s="19" t="str">
        <f>D6</f>
        <v>MPOD25</v>
      </c>
      <c r="K6" s="293" t="s">
        <v>474</v>
      </c>
    </row>
    <row r="7" spans="1:18" ht="40">
      <c r="D7" s="19" t="s">
        <v>105</v>
      </c>
      <c r="E7" s="19" t="s">
        <v>102</v>
      </c>
      <c r="F7" s="19">
        <v>36</v>
      </c>
      <c r="G7" s="19" t="s">
        <v>86</v>
      </c>
      <c r="H7" s="19" t="s">
        <v>103</v>
      </c>
      <c r="I7" s="19">
        <v>2</v>
      </c>
      <c r="J7" s="19" t="s">
        <v>105</v>
      </c>
      <c r="K7" s="293" t="s">
        <v>10</v>
      </c>
    </row>
    <row r="8" spans="1:18">
      <c r="D8" s="294"/>
      <c r="E8" s="294"/>
      <c r="F8" s="294"/>
      <c r="G8" s="294"/>
      <c r="H8" s="294"/>
      <c r="I8" s="294"/>
      <c r="J8" s="294"/>
    </row>
    <row r="9" spans="1:18">
      <c r="D9" s="294"/>
      <c r="E9" s="294"/>
      <c r="F9" s="294"/>
      <c r="G9" s="294"/>
      <c r="H9" s="294"/>
      <c r="I9" s="294"/>
      <c r="J9" s="294"/>
    </row>
    <row r="10" spans="1:18">
      <c r="D10" s="294"/>
      <c r="E10" s="294"/>
      <c r="F10" s="294"/>
      <c r="G10" s="294"/>
      <c r="H10" s="294"/>
      <c r="I10" s="294"/>
      <c r="J10" s="294"/>
    </row>
    <row r="11" spans="1:18" ht="66">
      <c r="D11" s="19" t="s">
        <v>66</v>
      </c>
      <c r="E11" s="19" t="s">
        <v>67</v>
      </c>
      <c r="F11" s="19">
        <v>30</v>
      </c>
      <c r="G11" s="19" t="s">
        <v>86</v>
      </c>
      <c r="H11" s="19" t="s">
        <v>103</v>
      </c>
      <c r="I11" s="19">
        <v>2</v>
      </c>
      <c r="J11" s="19" t="s">
        <v>66</v>
      </c>
      <c r="K11" s="293" t="s">
        <v>18</v>
      </c>
    </row>
    <row r="12" spans="1:18">
      <c r="D12" s="294"/>
      <c r="E12" s="294"/>
      <c r="F12" s="294"/>
      <c r="G12" s="294"/>
      <c r="H12" s="294"/>
      <c r="I12" s="294"/>
      <c r="J12" s="294"/>
    </row>
    <row r="13" spans="1:18">
      <c r="D13" s="294"/>
      <c r="E13" s="294"/>
      <c r="F13" s="294"/>
      <c r="G13" s="294"/>
      <c r="H13" s="294"/>
      <c r="I13" s="294"/>
      <c r="J13" s="294"/>
    </row>
    <row r="14" spans="1:18">
      <c r="D14" s="294"/>
      <c r="E14" s="294"/>
      <c r="F14" s="294"/>
      <c r="G14" s="294"/>
      <c r="H14" s="294"/>
      <c r="I14" s="294"/>
      <c r="J14" s="294"/>
    </row>
    <row r="15" spans="1:18" ht="27">
      <c r="D15" s="19" t="s">
        <v>114</v>
      </c>
      <c r="E15" s="19" t="s">
        <v>68</v>
      </c>
      <c r="F15" s="19">
        <v>68</v>
      </c>
      <c r="G15" s="19" t="s">
        <v>86</v>
      </c>
      <c r="H15" s="19" t="s">
        <v>103</v>
      </c>
      <c r="I15" s="19">
        <v>2</v>
      </c>
      <c r="J15" s="19" t="s">
        <v>114</v>
      </c>
      <c r="K15" s="293" t="s">
        <v>475</v>
      </c>
    </row>
    <row r="19" spans="4:11" ht="40">
      <c r="D19" s="22" t="s">
        <v>141</v>
      </c>
      <c r="E19" s="22" t="s">
        <v>142</v>
      </c>
      <c r="F19" s="19">
        <v>10</v>
      </c>
      <c r="G19" s="22" t="s">
        <v>86</v>
      </c>
      <c r="H19" s="22" t="s">
        <v>143</v>
      </c>
      <c r="I19" s="22">
        <v>3</v>
      </c>
      <c r="J19" s="22" t="str">
        <f>D19</f>
        <v>FANOUT48MM</v>
      </c>
      <c r="K19" s="293" t="s">
        <v>144</v>
      </c>
    </row>
    <row r="20" spans="4:11" ht="40">
      <c r="D20" s="22" t="s">
        <v>145</v>
      </c>
      <c r="E20" s="22" t="s">
        <v>146</v>
      </c>
      <c r="F20" s="19">
        <v>10</v>
      </c>
      <c r="G20" s="22" t="s">
        <v>86</v>
      </c>
      <c r="H20" s="22" t="s">
        <v>143</v>
      </c>
      <c r="I20" s="22">
        <v>4</v>
      </c>
      <c r="J20" s="22" t="str">
        <f>D20</f>
        <v>PPMM</v>
      </c>
      <c r="K20" s="293" t="s">
        <v>147</v>
      </c>
    </row>
    <row r="24" spans="4:11">
      <c r="E24" s="5" t="s">
        <v>148</v>
      </c>
    </row>
  </sheetData>
  <pageMargins left="0.7" right="0.7" top="0.75" bottom="0.75" header="0.3" footer="0.3"/>
  <pageSetup paperSize="8" scale="80" orientation="landscape" horizontalDpi="1200"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80" zoomScaleNormal="80" zoomScalePageLayoutView="80" workbookViewId="0">
      <selection activeCell="A6" sqref="A6"/>
    </sheetView>
  </sheetViews>
  <sheetFormatPr baseColWidth="10" defaultColWidth="8.7109375" defaultRowHeight="13" x14ac:dyDescent="0"/>
  <cols>
    <col min="1" max="1" width="11" style="5" customWidth="1"/>
    <col min="2" max="2" width="10.7109375" style="5" customWidth="1"/>
    <col min="3" max="3" width="20.7109375" style="5" customWidth="1"/>
    <col min="4" max="4" width="11.28515625" style="5" customWidth="1"/>
    <col min="5" max="5" width="18.140625" style="372" customWidth="1"/>
    <col min="6" max="6" width="8.7109375" style="5"/>
    <col min="7" max="7" width="40.7109375" style="5" customWidth="1"/>
    <col min="8" max="8" width="19.140625" style="353" customWidth="1"/>
    <col min="9" max="9" width="8.140625" style="5" customWidth="1"/>
    <col min="10" max="10" width="11.140625" style="5" customWidth="1"/>
    <col min="11" max="11" width="45.85546875" style="353" customWidth="1"/>
    <col min="12" max="16" width="8.7109375" style="5"/>
    <col min="17" max="16384" width="8.7109375" style="12"/>
  </cols>
  <sheetData>
    <row r="1" spans="1:16">
      <c r="A1" s="352" t="s">
        <v>156</v>
      </c>
      <c r="B1" s="371"/>
      <c r="C1" s="352" t="s">
        <v>424</v>
      </c>
      <c r="H1" s="5"/>
    </row>
    <row r="2" spans="1:16" s="25" customFormat="1" ht="51" customHeight="1">
      <c r="A2" s="354"/>
      <c r="B2" s="354"/>
      <c r="C2" s="354"/>
      <c r="D2" s="354" t="s">
        <v>9</v>
      </c>
      <c r="E2" s="352" t="s">
        <v>8</v>
      </c>
      <c r="F2" s="354" t="s">
        <v>404</v>
      </c>
      <c r="G2" s="354" t="s">
        <v>405</v>
      </c>
      <c r="H2" s="354" t="s">
        <v>425</v>
      </c>
      <c r="I2" s="354" t="s">
        <v>402</v>
      </c>
      <c r="J2" s="354" t="s">
        <v>9</v>
      </c>
      <c r="K2" s="356" t="s">
        <v>426</v>
      </c>
      <c r="L2" s="367"/>
      <c r="M2" s="373"/>
      <c r="N2" s="373"/>
      <c r="O2" s="373"/>
      <c r="P2" s="373"/>
    </row>
    <row r="3" spans="1:16">
      <c r="D3" s="370"/>
      <c r="E3" s="374"/>
      <c r="F3" s="370"/>
      <c r="G3" s="370"/>
      <c r="H3" s="375"/>
      <c r="I3" s="370"/>
      <c r="J3" s="370"/>
    </row>
    <row r="4" spans="1:16">
      <c r="C4" s="294"/>
      <c r="D4" s="294"/>
      <c r="E4" s="376"/>
      <c r="F4" s="294"/>
      <c r="G4" s="294"/>
      <c r="H4" s="293"/>
      <c r="I4" s="294"/>
      <c r="J4" s="294"/>
      <c r="K4" s="293"/>
    </row>
    <row r="5" spans="1:16" ht="40">
      <c r="C5" s="294"/>
      <c r="D5" s="19" t="s">
        <v>73</v>
      </c>
      <c r="E5" s="377" t="s">
        <v>72</v>
      </c>
      <c r="F5" s="23">
        <f>(F7+F8/5+F9/50+F10/5+F11/30)/300</f>
        <v>30.069111111111106</v>
      </c>
      <c r="G5" s="19" t="s">
        <v>91</v>
      </c>
      <c r="H5" s="24" t="s">
        <v>65</v>
      </c>
      <c r="I5" s="19">
        <v>2</v>
      </c>
      <c r="J5" s="19" t="s">
        <v>73</v>
      </c>
      <c r="K5" s="293" t="s">
        <v>476</v>
      </c>
    </row>
    <row r="6" spans="1:16">
      <c r="C6" s="294"/>
      <c r="D6" s="294"/>
      <c r="E6" s="376"/>
      <c r="F6" s="294"/>
      <c r="G6" s="294"/>
      <c r="H6" s="293"/>
      <c r="I6" s="294"/>
      <c r="J6" s="294"/>
      <c r="K6" s="293"/>
    </row>
    <row r="7" spans="1:16">
      <c r="C7" s="294"/>
      <c r="D7" s="294" t="s">
        <v>115</v>
      </c>
      <c r="E7" s="376" t="s">
        <v>60</v>
      </c>
      <c r="F7" s="249">
        <f>5676</f>
        <v>5676</v>
      </c>
      <c r="G7" s="294" t="s">
        <v>91</v>
      </c>
      <c r="H7" s="378" t="s">
        <v>44</v>
      </c>
      <c r="I7" s="294"/>
      <c r="J7" s="294"/>
      <c r="K7" s="293" t="s">
        <v>477</v>
      </c>
    </row>
    <row r="8" spans="1:16">
      <c r="C8" s="294"/>
      <c r="D8" s="294" t="s">
        <v>116</v>
      </c>
      <c r="E8" s="376" t="s">
        <v>61</v>
      </c>
      <c r="F8" s="249">
        <f>12940</f>
        <v>12940</v>
      </c>
      <c r="G8" s="294" t="s">
        <v>91</v>
      </c>
      <c r="H8" s="378" t="s">
        <v>44</v>
      </c>
      <c r="I8" s="365"/>
      <c r="J8" s="365"/>
      <c r="K8" s="293" t="s">
        <v>477</v>
      </c>
    </row>
    <row r="9" spans="1:16">
      <c r="C9" s="294"/>
      <c r="D9" s="294" t="s">
        <v>47</v>
      </c>
      <c r="E9" s="376" t="s">
        <v>62</v>
      </c>
      <c r="F9" s="249">
        <f>7400</f>
        <v>7400</v>
      </c>
      <c r="G9" s="294" t="s">
        <v>91</v>
      </c>
      <c r="H9" s="378" t="s">
        <v>44</v>
      </c>
      <c r="I9" s="294"/>
      <c r="J9" s="294"/>
      <c r="K9" s="293" t="s">
        <v>477</v>
      </c>
    </row>
    <row r="10" spans="1:16">
      <c r="C10" s="294"/>
      <c r="D10" s="294" t="s">
        <v>48</v>
      </c>
      <c r="E10" s="376" t="s">
        <v>63</v>
      </c>
      <c r="F10" s="249">
        <f>2799</f>
        <v>2799</v>
      </c>
      <c r="G10" s="294" t="s">
        <v>91</v>
      </c>
      <c r="H10" s="378" t="s">
        <v>44</v>
      </c>
      <c r="I10" s="294"/>
      <c r="J10" s="294"/>
      <c r="K10" s="293" t="s">
        <v>477</v>
      </c>
    </row>
    <row r="11" spans="1:16">
      <c r="C11" s="294"/>
      <c r="D11" s="294" t="s">
        <v>108</v>
      </c>
      <c r="E11" s="376" t="s">
        <v>64</v>
      </c>
      <c r="F11" s="249">
        <f>1468</f>
        <v>1468</v>
      </c>
      <c r="G11" s="294" t="s">
        <v>91</v>
      </c>
      <c r="H11" s="378" t="s">
        <v>44</v>
      </c>
      <c r="I11" s="294"/>
      <c r="J11" s="294"/>
      <c r="K11" s="293" t="s">
        <v>477</v>
      </c>
    </row>
    <row r="12" spans="1:16">
      <c r="C12" s="294"/>
      <c r="D12" s="294"/>
      <c r="E12" s="376"/>
      <c r="F12" s="294"/>
      <c r="G12" s="294"/>
      <c r="H12" s="293"/>
      <c r="I12" s="294"/>
      <c r="J12" s="294"/>
      <c r="K12" s="293"/>
    </row>
    <row r="13" spans="1:16">
      <c r="C13" s="294"/>
      <c r="D13" s="294"/>
      <c r="E13" s="376"/>
      <c r="F13" s="294"/>
      <c r="G13" s="294"/>
      <c r="H13" s="293"/>
      <c r="I13" s="294"/>
      <c r="J13" s="294"/>
      <c r="K13" s="293"/>
    </row>
    <row r="14" spans="1:16" ht="40">
      <c r="C14" s="294"/>
      <c r="D14" s="19" t="s">
        <v>74</v>
      </c>
      <c r="E14" s="377" t="s">
        <v>72</v>
      </c>
      <c r="F14" s="23">
        <f>(SUM(F16:F19) + F20/6)/1500</f>
        <v>7.3233703703703696</v>
      </c>
      <c r="G14" s="19" t="s">
        <v>91</v>
      </c>
      <c r="H14" s="24" t="s">
        <v>65</v>
      </c>
      <c r="I14" s="19">
        <v>2</v>
      </c>
      <c r="J14" s="19" t="s">
        <v>74</v>
      </c>
      <c r="K14" s="293" t="s">
        <v>478</v>
      </c>
    </row>
    <row r="15" spans="1:16">
      <c r="C15" s="294"/>
      <c r="D15" s="294"/>
      <c r="E15" s="376"/>
      <c r="F15" s="249"/>
      <c r="G15" s="294"/>
      <c r="H15" s="293"/>
      <c r="I15" s="294"/>
      <c r="J15" s="294"/>
      <c r="K15" s="293"/>
    </row>
    <row r="16" spans="1:16" ht="26">
      <c r="C16" s="294"/>
      <c r="D16" s="294" t="s">
        <v>51</v>
      </c>
      <c r="E16" s="376" t="s">
        <v>479</v>
      </c>
      <c r="F16" s="249">
        <f>464</f>
        <v>464</v>
      </c>
      <c r="G16" s="294" t="s">
        <v>91</v>
      </c>
      <c r="H16" s="378" t="s">
        <v>44</v>
      </c>
      <c r="I16" s="294"/>
      <c r="J16" s="294"/>
      <c r="K16" s="293" t="s">
        <v>477</v>
      </c>
    </row>
    <row r="17" spans="3:11">
      <c r="C17" s="294"/>
      <c r="D17" s="294" t="s">
        <v>52</v>
      </c>
      <c r="E17" s="376" t="s">
        <v>53</v>
      </c>
      <c r="F17" s="294">
        <f>873</f>
        <v>873</v>
      </c>
      <c r="G17" s="294" t="s">
        <v>91</v>
      </c>
      <c r="H17" s="378" t="s">
        <v>44</v>
      </c>
      <c r="I17" s="294"/>
      <c r="J17" s="294"/>
      <c r="K17" s="293" t="s">
        <v>477</v>
      </c>
    </row>
    <row r="18" spans="3:11">
      <c r="C18" s="294"/>
      <c r="D18" s="294" t="s">
        <v>54</v>
      </c>
      <c r="E18" s="376" t="s">
        <v>56</v>
      </c>
      <c r="F18" s="294">
        <f>8303</f>
        <v>8303</v>
      </c>
      <c r="G18" s="294" t="s">
        <v>91</v>
      </c>
      <c r="H18" s="378" t="s">
        <v>44</v>
      </c>
      <c r="I18" s="294"/>
      <c r="J18" s="294"/>
      <c r="K18" s="293" t="s">
        <v>477</v>
      </c>
    </row>
    <row r="19" spans="3:11">
      <c r="C19" s="294"/>
      <c r="D19" s="294" t="s">
        <v>57</v>
      </c>
      <c r="E19" s="376" t="s">
        <v>55</v>
      </c>
      <c r="F19" s="294">
        <f>1322</f>
        <v>1322</v>
      </c>
      <c r="G19" s="294" t="s">
        <v>91</v>
      </c>
      <c r="H19" s="378" t="s">
        <v>44</v>
      </c>
      <c r="I19" s="294"/>
      <c r="J19" s="294"/>
      <c r="K19" s="293" t="s">
        <v>477</v>
      </c>
    </row>
    <row r="20" spans="3:11">
      <c r="C20" s="294"/>
      <c r="D20" s="294" t="s">
        <v>58</v>
      </c>
      <c r="E20" s="376" t="s">
        <v>59</v>
      </c>
      <c r="F20" s="294">
        <f>830/6</f>
        <v>138.33333333333334</v>
      </c>
      <c r="G20" s="294" t="s">
        <v>91</v>
      </c>
      <c r="H20" s="378" t="s">
        <v>44</v>
      </c>
      <c r="I20" s="294"/>
      <c r="J20" s="294"/>
      <c r="K20" s="293" t="s">
        <v>477</v>
      </c>
    </row>
    <row r="22" spans="3:11" ht="53">
      <c r="C22" s="294"/>
      <c r="D22" s="22" t="s">
        <v>22</v>
      </c>
      <c r="E22" s="379" t="s">
        <v>480</v>
      </c>
      <c r="F22" s="22">
        <v>35</v>
      </c>
      <c r="G22" s="22" t="s">
        <v>89</v>
      </c>
      <c r="H22" s="380" t="s">
        <v>43</v>
      </c>
      <c r="I22" s="22">
        <v>2</v>
      </c>
      <c r="J22" s="22" t="str">
        <f>D22</f>
        <v>DCDC</v>
      </c>
      <c r="K22" s="293" t="s">
        <v>481</v>
      </c>
    </row>
    <row r="23" spans="3:11">
      <c r="C23" s="294"/>
      <c r="D23" s="294"/>
      <c r="E23" s="376"/>
      <c r="F23" s="249"/>
      <c r="G23" s="294"/>
      <c r="H23" s="293"/>
      <c r="I23" s="294"/>
      <c r="J23" s="294"/>
      <c r="K23" s="293"/>
    </row>
    <row r="24" spans="3:11" ht="40">
      <c r="C24" s="294"/>
      <c r="D24" s="22" t="s">
        <v>46</v>
      </c>
      <c r="E24" s="379" t="s">
        <v>111</v>
      </c>
      <c r="F24" s="22">
        <v>2</v>
      </c>
      <c r="G24" s="22" t="s">
        <v>89</v>
      </c>
      <c r="H24" s="380" t="s">
        <v>12</v>
      </c>
      <c r="I24" s="22">
        <v>4</v>
      </c>
      <c r="J24" s="22" t="str">
        <f>D24</f>
        <v>PCABYBE123</v>
      </c>
      <c r="K24" s="293" t="s">
        <v>149</v>
      </c>
    </row>
    <row r="25" spans="3:11">
      <c r="C25" s="294"/>
      <c r="D25" s="294"/>
      <c r="E25" s="376"/>
      <c r="F25" s="249"/>
      <c r="G25" s="294"/>
      <c r="H25" s="293"/>
      <c r="I25" s="294"/>
      <c r="J25" s="294"/>
      <c r="K25" s="293"/>
    </row>
    <row r="26" spans="3:11" ht="40">
      <c r="C26" s="294"/>
      <c r="D26" s="22" t="s">
        <v>45</v>
      </c>
      <c r="E26" s="379" t="s">
        <v>111</v>
      </c>
      <c r="F26" s="22">
        <v>18</v>
      </c>
      <c r="G26" s="22" t="s">
        <v>89</v>
      </c>
      <c r="H26" s="380" t="s">
        <v>12</v>
      </c>
      <c r="I26" s="22">
        <v>4</v>
      </c>
      <c r="J26" s="22" t="str">
        <f>D26</f>
        <v>PCABYB0</v>
      </c>
      <c r="K26" s="293" t="s">
        <v>150</v>
      </c>
    </row>
    <row r="27" spans="3:11">
      <c r="C27" s="294"/>
      <c r="D27" s="294"/>
      <c r="E27" s="376"/>
      <c r="F27" s="294"/>
      <c r="G27" s="294"/>
      <c r="H27" s="293"/>
      <c r="I27" s="294"/>
      <c r="J27" s="294"/>
      <c r="K27" s="293"/>
    </row>
    <row r="28" spans="3:11">
      <c r="C28" s="294"/>
      <c r="D28" s="294"/>
      <c r="E28" s="376"/>
      <c r="F28" s="294"/>
      <c r="G28" s="294"/>
      <c r="H28" s="293"/>
      <c r="I28" s="294"/>
      <c r="J28" s="294"/>
      <c r="K28" s="293"/>
    </row>
    <row r="29" spans="3:11">
      <c r="C29" s="294"/>
      <c r="D29" s="294"/>
      <c r="E29" s="376"/>
      <c r="F29" s="294"/>
      <c r="G29" s="294"/>
      <c r="H29" s="293"/>
      <c r="I29" s="294"/>
      <c r="J29" s="294"/>
      <c r="K29" s="293"/>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1"/>
  <sheetViews>
    <sheetView workbookViewId="0">
      <selection activeCell="H69" sqref="H69"/>
    </sheetView>
  </sheetViews>
  <sheetFormatPr baseColWidth="10" defaultColWidth="8.7109375" defaultRowHeight="13" x14ac:dyDescent="0"/>
  <cols>
    <col min="1" max="1" width="13" style="34" customWidth="1"/>
    <col min="2" max="2" width="29.140625" style="89" customWidth="1"/>
    <col min="3" max="3" width="15.7109375" style="35" customWidth="1"/>
    <col min="4" max="4" width="14" style="34" customWidth="1"/>
    <col min="5" max="5" width="29.140625" style="92" customWidth="1"/>
    <col min="6" max="6" width="10.42578125" style="45" customWidth="1"/>
    <col min="7" max="7" width="13" style="44" customWidth="1"/>
    <col min="8" max="8" width="26" style="89" customWidth="1"/>
    <col min="9" max="9" width="10.42578125" style="34" customWidth="1"/>
    <col min="10" max="10" width="8.7109375" style="45" customWidth="1"/>
    <col min="11" max="12" width="8.7109375" style="51" customWidth="1"/>
    <col min="13" max="13" width="8.7109375" style="45" customWidth="1"/>
    <col min="14" max="14" width="13.7109375" style="47" customWidth="1"/>
    <col min="15" max="16384" width="8.7109375" style="34"/>
  </cols>
  <sheetData>
    <row r="1" spans="1:15" ht="26" customHeight="1">
      <c r="A1" s="32" t="s">
        <v>227</v>
      </c>
      <c r="B1" s="504"/>
      <c r="C1" s="505"/>
      <c r="D1" s="505"/>
      <c r="E1" s="90"/>
      <c r="F1" s="46"/>
      <c r="G1" s="41"/>
      <c r="H1" s="33"/>
      <c r="I1" s="33"/>
    </row>
    <row r="2" spans="1:15" s="47" customFormat="1" ht="94" customHeight="1" thickBot="1">
      <c r="A2" s="48" t="s">
        <v>70</v>
      </c>
      <c r="B2" s="96" t="s">
        <v>71</v>
      </c>
      <c r="C2" s="94" t="s">
        <v>33</v>
      </c>
      <c r="D2" s="48" t="s">
        <v>9</v>
      </c>
      <c r="E2" s="95" t="s">
        <v>75</v>
      </c>
      <c r="F2" s="48" t="s">
        <v>76</v>
      </c>
      <c r="G2" s="48" t="s">
        <v>77</v>
      </c>
      <c r="H2" s="96" t="s">
        <v>78</v>
      </c>
      <c r="I2" s="48" t="s">
        <v>79</v>
      </c>
      <c r="J2" s="48" t="s">
        <v>80</v>
      </c>
      <c r="K2" s="48" t="s">
        <v>81</v>
      </c>
      <c r="L2" s="48" t="s">
        <v>82</v>
      </c>
      <c r="M2" s="48" t="s">
        <v>83</v>
      </c>
      <c r="N2" s="48" t="s">
        <v>84</v>
      </c>
    </row>
    <row r="3" spans="1:15">
      <c r="A3" s="219" t="s">
        <v>325</v>
      </c>
      <c r="B3" s="86" t="s">
        <v>1</v>
      </c>
      <c r="C3" s="93" t="e">
        <f>C5+C12+C17+C23+C27+C54+C61+C67</f>
        <v>#REF!</v>
      </c>
      <c r="D3" s="36"/>
      <c r="E3" s="91"/>
      <c r="F3" s="42"/>
      <c r="G3" s="42"/>
      <c r="H3" s="86"/>
      <c r="I3" s="36"/>
      <c r="J3" s="81"/>
      <c r="K3" s="82"/>
      <c r="L3" s="82"/>
      <c r="M3" s="81"/>
      <c r="N3" s="49"/>
    </row>
    <row r="4" spans="1:15">
      <c r="A4" s="37"/>
      <c r="B4" s="87"/>
      <c r="C4" s="40"/>
      <c r="D4" s="38"/>
      <c r="E4" s="37"/>
      <c r="F4" s="43"/>
      <c r="G4" s="43"/>
      <c r="H4" s="87"/>
      <c r="I4" s="39"/>
      <c r="J4" s="83"/>
      <c r="K4" s="84"/>
      <c r="L4" s="84"/>
      <c r="M4" s="83"/>
      <c r="N4" s="50"/>
    </row>
    <row r="5" spans="1:15" s="35" customFormat="1" ht="22" customHeight="1">
      <c r="A5" s="54" t="s">
        <v>326</v>
      </c>
      <c r="B5" s="70" t="s">
        <v>189</v>
      </c>
      <c r="C5" s="74">
        <f>SUM(C6:C10)</f>
        <v>1024.425</v>
      </c>
      <c r="D5" s="62"/>
      <c r="E5" s="54"/>
      <c r="F5" s="55"/>
      <c r="G5" s="63"/>
      <c r="H5" s="70"/>
      <c r="I5" s="64"/>
      <c r="J5" s="85"/>
      <c r="K5" s="66"/>
      <c r="L5" s="66"/>
      <c r="M5" s="66"/>
      <c r="N5" s="65"/>
      <c r="O5" s="60"/>
    </row>
    <row r="6" spans="1:15" ht="39">
      <c r="A6" s="56" t="s">
        <v>347</v>
      </c>
      <c r="B6" s="88" t="s">
        <v>233</v>
      </c>
      <c r="C6" s="75">
        <f>(N6/1000)*SUMIF(Rates!$D$6:$D$15,G6,Rates!$E$6:$E$15)</f>
        <v>702.50179999999989</v>
      </c>
      <c r="D6" s="58"/>
      <c r="E6" s="57" t="s">
        <v>232</v>
      </c>
      <c r="F6" s="57">
        <f>1300*1.4</f>
        <v>1819.9999999999998</v>
      </c>
      <c r="G6" s="77" t="s">
        <v>91</v>
      </c>
      <c r="H6" s="78" t="s">
        <v>225</v>
      </c>
      <c r="I6" s="64"/>
      <c r="J6" s="71">
        <f>72*4</f>
        <v>288</v>
      </c>
      <c r="K6" s="66">
        <v>2</v>
      </c>
      <c r="L6" s="66">
        <f>ROUND(0.1*J6,0)</f>
        <v>29</v>
      </c>
      <c r="M6" s="67">
        <f t="shared" ref="M6:M10" si="0">SUM(J6:L6)</f>
        <v>319</v>
      </c>
      <c r="N6" s="68">
        <f>M6*F6</f>
        <v>580579.99999999988</v>
      </c>
      <c r="O6" s="60"/>
    </row>
    <row r="7" spans="1:15">
      <c r="A7" s="56" t="s">
        <v>348</v>
      </c>
      <c r="B7" s="88" t="s">
        <v>191</v>
      </c>
      <c r="C7" s="75">
        <f>(N7/1000)*SUMIF(Rates!$D$6:$D$15,G7,Rates!$E$6:$E$15)</f>
        <v>70.083200000000005</v>
      </c>
      <c r="D7" s="58"/>
      <c r="E7" s="57" t="s">
        <v>214</v>
      </c>
      <c r="F7" s="57">
        <v>724</v>
      </c>
      <c r="G7" s="77" t="s">
        <v>91</v>
      </c>
      <c r="H7" s="57" t="s">
        <v>213</v>
      </c>
      <c r="I7" s="64"/>
      <c r="J7" s="66">
        <v>72</v>
      </c>
      <c r="K7" s="66">
        <v>1</v>
      </c>
      <c r="L7" s="66">
        <f t="shared" ref="L7:L10" si="1">ROUND(0.1*J7,0)</f>
        <v>7</v>
      </c>
      <c r="M7" s="66">
        <f>SUM(J7:L7)</f>
        <v>80</v>
      </c>
      <c r="N7" s="68">
        <f t="shared" ref="N7:N10" si="2">M7*F7</f>
        <v>57920</v>
      </c>
      <c r="O7" s="60"/>
    </row>
    <row r="8" spans="1:15">
      <c r="A8" s="56" t="s">
        <v>349</v>
      </c>
      <c r="B8" s="88" t="s">
        <v>192</v>
      </c>
      <c r="C8" s="75">
        <f>(N8/1000)*SUMIF(Rates!$D$6:$D$15,G8,Rates!$E$6:$E$15)</f>
        <v>115.84</v>
      </c>
      <c r="D8" s="58"/>
      <c r="E8" s="57" t="s">
        <v>226</v>
      </c>
      <c r="F8" s="57">
        <v>1448</v>
      </c>
      <c r="G8" s="63" t="s">
        <v>89</v>
      </c>
      <c r="H8" s="78" t="s">
        <v>225</v>
      </c>
      <c r="I8" s="64"/>
      <c r="J8" s="66">
        <v>72</v>
      </c>
      <c r="K8" s="66">
        <v>1</v>
      </c>
      <c r="L8" s="66">
        <f t="shared" si="1"/>
        <v>7</v>
      </c>
      <c r="M8" s="66">
        <f t="shared" si="0"/>
        <v>80</v>
      </c>
      <c r="N8" s="68">
        <f t="shared" si="2"/>
        <v>115840</v>
      </c>
      <c r="O8" s="60"/>
    </row>
    <row r="9" spans="1:15">
      <c r="A9" s="56" t="s">
        <v>350</v>
      </c>
      <c r="B9" s="88" t="s">
        <v>193</v>
      </c>
      <c r="C9" s="75">
        <f>(N9/1000)*SUMIF(Rates!$D$6:$D$15,G9,Rates!$E$6:$E$15)</f>
        <v>56</v>
      </c>
      <c r="D9" s="58"/>
      <c r="E9" s="57" t="s">
        <v>215</v>
      </c>
      <c r="F9" s="57">
        <v>700</v>
      </c>
      <c r="G9" s="63" t="s">
        <v>89</v>
      </c>
      <c r="H9" s="78" t="s">
        <v>225</v>
      </c>
      <c r="I9" s="64"/>
      <c r="J9" s="66">
        <v>72</v>
      </c>
      <c r="K9" s="66">
        <v>1</v>
      </c>
      <c r="L9" s="66">
        <f t="shared" si="1"/>
        <v>7</v>
      </c>
      <c r="M9" s="66">
        <f t="shared" si="0"/>
        <v>80</v>
      </c>
      <c r="N9" s="68">
        <f t="shared" si="2"/>
        <v>56000</v>
      </c>
      <c r="O9" s="60"/>
    </row>
    <row r="10" spans="1:15" ht="26">
      <c r="A10" s="56" t="s">
        <v>351</v>
      </c>
      <c r="B10" s="88" t="s">
        <v>194</v>
      </c>
      <c r="C10" s="75">
        <f>(N10/1000)*SUMIF(Rates!$D$6:$D$15,G10,Rates!$E$6:$E$15)</f>
        <v>80</v>
      </c>
      <c r="D10" s="58"/>
      <c r="E10" s="57" t="s">
        <v>216</v>
      </c>
      <c r="F10" s="57">
        <v>1000</v>
      </c>
      <c r="G10" s="63" t="s">
        <v>89</v>
      </c>
      <c r="H10" s="78" t="s">
        <v>225</v>
      </c>
      <c r="I10" s="64"/>
      <c r="J10" s="66">
        <v>72</v>
      </c>
      <c r="K10" s="66">
        <v>1</v>
      </c>
      <c r="L10" s="66">
        <f t="shared" si="1"/>
        <v>7</v>
      </c>
      <c r="M10" s="66">
        <f t="shared" si="0"/>
        <v>80</v>
      </c>
      <c r="N10" s="68">
        <f t="shared" si="2"/>
        <v>80000</v>
      </c>
      <c r="O10" s="60"/>
    </row>
    <row r="11" spans="1:15" s="115" customFormat="1">
      <c r="A11" s="117"/>
      <c r="B11" s="106"/>
      <c r="C11" s="118"/>
      <c r="D11" s="119"/>
      <c r="E11" s="117"/>
      <c r="F11" s="120"/>
      <c r="G11" s="105"/>
      <c r="H11" s="106"/>
      <c r="I11" s="121"/>
      <c r="J11" s="108"/>
      <c r="K11" s="108"/>
      <c r="L11" s="108"/>
      <c r="M11" s="108"/>
      <c r="N11" s="122"/>
      <c r="O11" s="114"/>
    </row>
    <row r="12" spans="1:15">
      <c r="A12" s="54" t="s">
        <v>327</v>
      </c>
      <c r="B12" s="70" t="str">
        <f>'RPC RE34-COST ESTIMATE '!B12</f>
        <v>FE ELECTRONICS</v>
      </c>
      <c r="C12" s="99" t="e">
        <f>SUM(C13:C15)</f>
        <v>#REF!</v>
      </c>
      <c r="D12" s="54"/>
      <c r="E12" s="54"/>
      <c r="F12" s="54"/>
      <c r="G12" s="54"/>
      <c r="H12" s="54"/>
      <c r="I12" s="54"/>
      <c r="J12" s="54"/>
      <c r="K12" s="54"/>
      <c r="L12" s="54"/>
      <c r="M12" s="54"/>
      <c r="N12" s="54" t="str">
        <f>'RPC RE34-COST ESTIMATE '!N12</f>
        <v xml:space="preserve"> </v>
      </c>
      <c r="O12" s="60"/>
    </row>
    <row r="13" spans="1:15" s="97" customFormat="1" ht="26">
      <c r="A13" s="56" t="s">
        <v>352</v>
      </c>
      <c r="B13" s="88" t="str">
        <f>'RPC RE34-COST ESTIMATE '!B13</f>
        <v>ASICs</v>
      </c>
      <c r="C13" s="100">
        <f>'RPC RE34-COST ESTIMATE '!C13</f>
        <v>13.83864</v>
      </c>
      <c r="D13" s="58"/>
      <c r="E13" s="56" t="str">
        <f>'RPC RE34-COST ESTIMATE '!E13</f>
        <v xml:space="preserve">192x2 = 384 channels per chamber and 4$ per channel </v>
      </c>
      <c r="F13" s="56">
        <f>'RPC RE34-COST ESTIMATE '!F13</f>
        <v>138</v>
      </c>
      <c r="G13" s="56" t="str">
        <f>'RPC RE34-COST ESTIMATE '!G13</f>
        <v>USD</v>
      </c>
      <c r="H13" s="56" t="str">
        <f>'RPC RE34-COST ESTIMATE '!H13</f>
        <v>quotation from TSMC company</v>
      </c>
      <c r="I13" s="56"/>
      <c r="J13" s="56">
        <f>'RPC RE34-COST ESTIMATE '!J13</f>
        <v>72</v>
      </c>
      <c r="K13" s="56">
        <f>'RPC RE34-COST ESTIMATE '!K13</f>
        <v>4</v>
      </c>
      <c r="L13" s="56">
        <f>'RPC RE34-COST ESTIMATE '!L13</f>
        <v>33</v>
      </c>
      <c r="M13" s="56">
        <f>'RPC RE34-COST ESTIMATE '!M13</f>
        <v>109</v>
      </c>
      <c r="N13" s="56">
        <f>'RPC RE34-COST ESTIMATE '!N13</f>
        <v>15042</v>
      </c>
      <c r="O13" s="60"/>
    </row>
    <row r="14" spans="1:15" s="97" customFormat="1">
      <c r="A14" s="56" t="s">
        <v>353</v>
      </c>
      <c r="B14" s="88" t="str">
        <f>'RPC RE34-COST ESTIMATE '!B14</f>
        <v>PCB</v>
      </c>
      <c r="C14" s="100">
        <f>'RPC RE34-COST ESTIMATE '!C14</f>
        <v>300.84000000000003</v>
      </c>
      <c r="D14" s="58"/>
      <c r="E14" s="56" t="str">
        <f>'RPC RE34-COST ESTIMATE '!E14</f>
        <v>1 board per chamber</v>
      </c>
      <c r="F14" s="56">
        <f>'RPC RE34-COST ESTIMATE '!F14</f>
        <v>3000</v>
      </c>
      <c r="G14" s="56" t="str">
        <f>'RPC RE34-COST ESTIMATE '!G14</f>
        <v>USD</v>
      </c>
      <c r="H14" s="56" t="str">
        <f>'RPC RE34-COST ESTIMATE '!H14</f>
        <v>quotation from TSMC company</v>
      </c>
      <c r="I14" s="56"/>
      <c r="J14" s="56">
        <f>'RPC RE34-COST ESTIMATE '!J14</f>
        <v>72</v>
      </c>
      <c r="K14" s="56">
        <f>'RPC RE34-COST ESTIMATE '!K14</f>
        <v>4</v>
      </c>
      <c r="L14" s="56">
        <f>'RPC RE34-COST ESTIMATE '!L14</f>
        <v>33</v>
      </c>
      <c r="M14" s="56">
        <f>'RPC RE34-COST ESTIMATE '!M14</f>
        <v>109</v>
      </c>
      <c r="N14" s="56">
        <f>'RPC RE34-COST ESTIMATE '!N14</f>
        <v>327000</v>
      </c>
      <c r="O14" s="60"/>
    </row>
    <row r="15" spans="1:15" s="97" customFormat="1">
      <c r="A15" s="56" t="s">
        <v>354</v>
      </c>
      <c r="B15" s="88" t="e">
        <f>'RPC RE34-COST ESTIMATE '!#REF!</f>
        <v>#REF!</v>
      </c>
      <c r="C15" s="100" t="e">
        <f>'RPC RE34-COST ESTIMATE '!#REF!</f>
        <v>#REF!</v>
      </c>
      <c r="D15" s="58"/>
      <c r="E15" s="56" t="e">
        <f>'RPC RE34-COST ESTIMATE '!#REF!</f>
        <v>#REF!</v>
      </c>
      <c r="F15" s="56" t="e">
        <f>'RPC RE34-COST ESTIMATE '!#REF!</f>
        <v>#REF!</v>
      </c>
      <c r="G15" s="56" t="e">
        <f>'RPC RE34-COST ESTIMATE '!#REF!</f>
        <v>#REF!</v>
      </c>
      <c r="H15" s="56" t="e">
        <f>'RPC RE34-COST ESTIMATE '!#REF!</f>
        <v>#REF!</v>
      </c>
      <c r="I15" s="56"/>
      <c r="J15" s="56" t="e">
        <f>'RPC RE34-COST ESTIMATE '!#REF!</f>
        <v>#REF!</v>
      </c>
      <c r="K15" s="56" t="e">
        <f>'RPC RE34-COST ESTIMATE '!#REF!</f>
        <v>#REF!</v>
      </c>
      <c r="L15" s="56" t="e">
        <f>'RPC RE34-COST ESTIMATE '!#REF!</f>
        <v>#REF!</v>
      </c>
      <c r="M15" s="56" t="e">
        <f>'RPC RE34-COST ESTIMATE '!#REF!</f>
        <v>#REF!</v>
      </c>
      <c r="N15" s="56" t="e">
        <f>'RPC RE34-COST ESTIMATE '!#REF!</f>
        <v>#REF!</v>
      </c>
      <c r="O15" s="60"/>
    </row>
    <row r="16" spans="1:15" s="124" customFormat="1">
      <c r="A16" s="117"/>
      <c r="B16" s="106"/>
      <c r="C16" s="123"/>
      <c r="D16" s="119"/>
      <c r="E16" s="117"/>
      <c r="F16" s="117"/>
      <c r="G16" s="117"/>
      <c r="H16" s="117"/>
      <c r="I16" s="117"/>
      <c r="J16" s="117"/>
      <c r="K16" s="117"/>
      <c r="L16" s="117"/>
      <c r="M16" s="117"/>
      <c r="N16" s="117"/>
      <c r="O16" s="114"/>
    </row>
    <row r="17" spans="1:15">
      <c r="A17" s="54" t="s">
        <v>328</v>
      </c>
      <c r="B17" s="70" t="str">
        <f>'RPC RE34-COST ESTIMATE '!B19</f>
        <v>Back End Electronics</v>
      </c>
      <c r="C17" s="99" t="e">
        <f>SUM(C18:C21)</f>
        <v>#REF!</v>
      </c>
      <c r="D17" s="58"/>
      <c r="E17" s="54"/>
      <c r="F17" s="54"/>
      <c r="G17" s="54"/>
      <c r="H17" s="54"/>
      <c r="I17" s="54"/>
      <c r="J17" s="54"/>
      <c r="K17" s="54"/>
      <c r="L17" s="54"/>
      <c r="M17" s="54"/>
      <c r="N17" s="54" t="str">
        <f>'RPC RE34-COST ESTIMATE '!N19</f>
        <v xml:space="preserve"> </v>
      </c>
      <c r="O17" s="60"/>
    </row>
    <row r="18" spans="1:15" s="97" customFormat="1">
      <c r="A18" s="56" t="s">
        <v>355</v>
      </c>
      <c r="B18" s="88" t="e">
        <f>'RPC RE34-COST ESTIMATE '!#REF!</f>
        <v>#REF!</v>
      </c>
      <c r="C18" s="100" t="e">
        <f>'RPC RE34-COST ESTIMATE '!#REF!</f>
        <v>#REF!</v>
      </c>
      <c r="D18" s="58"/>
      <c r="E18" s="56" t="e">
        <f>'RPC RE34-COST ESTIMATE '!#REF!</f>
        <v>#REF!</v>
      </c>
      <c r="F18" s="56" t="e">
        <f>'RPC RE34-COST ESTIMATE '!#REF!</f>
        <v>#REF!</v>
      </c>
      <c r="G18" s="56" t="e">
        <f>'RPC RE34-COST ESTIMATE '!#REF!</f>
        <v>#REF!</v>
      </c>
      <c r="H18" s="56" t="e">
        <f>'RPC RE34-COST ESTIMATE '!#REF!</f>
        <v>#REF!</v>
      </c>
      <c r="I18" s="56"/>
      <c r="J18" s="56" t="e">
        <f>'RPC RE34-COST ESTIMATE '!#REF!</f>
        <v>#REF!</v>
      </c>
      <c r="K18" s="56" t="e">
        <f>'RPC RE34-COST ESTIMATE '!#REF!</f>
        <v>#REF!</v>
      </c>
      <c r="L18" s="56" t="e">
        <f>'RPC RE34-COST ESTIMATE '!#REF!</f>
        <v>#REF!</v>
      </c>
      <c r="M18" s="56" t="e">
        <f>'RPC RE34-COST ESTIMATE '!#REF!</f>
        <v>#REF!</v>
      </c>
      <c r="N18" s="56" t="e">
        <f>'RPC RE34-COST ESTIMATE '!#REF!</f>
        <v>#REF!</v>
      </c>
      <c r="O18" s="60"/>
    </row>
    <row r="19" spans="1:15" s="97" customFormat="1" ht="39">
      <c r="A19" s="56" t="s">
        <v>356</v>
      </c>
      <c r="B19" s="88" t="str">
        <f>'RPC RE34-COST ESTIMATE '!B20</f>
        <v>Concentrator</v>
      </c>
      <c r="C19" s="100">
        <f>'RPC RE34-COST ESTIMATE '!C20</f>
        <v>84.7</v>
      </c>
      <c r="D19" s="58"/>
      <c r="E19" s="56" t="str">
        <f>'RPC RE34-COST ESTIMATE '!E20</f>
        <v>Readout for DAQ</v>
      </c>
      <c r="F19" s="56">
        <f>'RPC RE34-COST ESTIMATE '!F20</f>
        <v>5000</v>
      </c>
      <c r="G19" s="56" t="str">
        <f>'RPC RE34-COST ESTIMATE '!G20</f>
        <v>EUR</v>
      </c>
      <c r="H19" s="56" t="str">
        <f>'RPC RE34-COST ESTIMATE '!H20</f>
        <v>approximative cost based on estimated price of fpgas and pcb in fall 016: design phase</v>
      </c>
      <c r="I19" s="56"/>
      <c r="J19" s="56">
        <f>'RPC RE34-COST ESTIMATE '!J20</f>
        <v>12</v>
      </c>
      <c r="K19" s="56">
        <f>'RPC RE34-COST ESTIMATE '!K20</f>
        <v>1</v>
      </c>
      <c r="L19" s="56">
        <f>'RPC RE34-COST ESTIMATE '!L20</f>
        <v>1</v>
      </c>
      <c r="M19" s="56">
        <f>'RPC RE34-COST ESTIMATE '!M20</f>
        <v>14</v>
      </c>
      <c r="N19" s="56">
        <f>'RPC RE34-COST ESTIMATE '!N20</f>
        <v>70000</v>
      </c>
      <c r="O19" s="60"/>
    </row>
    <row r="20" spans="1:15" s="97" customFormat="1">
      <c r="A20" s="56" t="s">
        <v>357</v>
      </c>
      <c r="B20" s="88" t="e">
        <f>'RPC RE34-COST ESTIMATE '!#REF!</f>
        <v>#REF!</v>
      </c>
      <c r="C20" s="100" t="e">
        <f>'RPC RE34-COST ESTIMATE '!#REF!</f>
        <v>#REF!</v>
      </c>
      <c r="D20" s="61"/>
      <c r="E20" s="56" t="e">
        <f>'RPC RE34-COST ESTIMATE '!#REF!</f>
        <v>#REF!</v>
      </c>
      <c r="F20" s="56" t="e">
        <f>'RPC RE34-COST ESTIMATE '!#REF!</f>
        <v>#REF!</v>
      </c>
      <c r="G20" s="56" t="e">
        <f>'RPC RE34-COST ESTIMATE '!#REF!</f>
        <v>#REF!</v>
      </c>
      <c r="H20" s="56" t="e">
        <f>'RPC RE34-COST ESTIMATE '!#REF!</f>
        <v>#REF!</v>
      </c>
      <c r="I20" s="56"/>
      <c r="J20" s="56" t="e">
        <f>'RPC RE34-COST ESTIMATE '!#REF!</f>
        <v>#REF!</v>
      </c>
      <c r="K20" s="56" t="e">
        <f>'RPC RE34-COST ESTIMATE '!#REF!</f>
        <v>#REF!</v>
      </c>
      <c r="L20" s="56" t="e">
        <f>'RPC RE34-COST ESTIMATE '!#REF!</f>
        <v>#REF!</v>
      </c>
      <c r="M20" s="56" t="e">
        <f>'RPC RE34-COST ESTIMATE '!#REF!</f>
        <v>#REF!</v>
      </c>
      <c r="N20" s="56" t="e">
        <f>'RPC RE34-COST ESTIMATE '!#REF!</f>
        <v>#REF!</v>
      </c>
      <c r="O20" s="60"/>
    </row>
    <row r="21" spans="1:15" ht="39">
      <c r="A21" s="56" t="s">
        <v>358</v>
      </c>
      <c r="B21" s="88" t="str">
        <f>'RPC RE34-COST ESTIMATE '!B21</f>
        <v>Micro TCA crates and processing boards</v>
      </c>
      <c r="C21" s="100">
        <f>'RPC RE34-COST ESTIMATE '!C21</f>
        <v>43.438199999999995</v>
      </c>
      <c r="D21" s="61"/>
      <c r="E21" s="56" t="str">
        <f>'RPC RE34-COST ESTIMATE '!E21</f>
        <v>Readout for DAQ</v>
      </c>
      <c r="F21" s="56">
        <f>'RPC RE34-COST ESTIMATE '!F21</f>
        <v>14479.4</v>
      </c>
      <c r="G21" s="56" t="str">
        <f>'RPC RE34-COST ESTIMATE '!G21</f>
        <v>CHF</v>
      </c>
      <c r="H21" s="56" t="str">
        <f>'RPC RE34-COST ESTIMATE '!H21</f>
        <v>approximative cost based on estimated price of fpgas and pcb in fall 016</v>
      </c>
      <c r="I21" s="56"/>
      <c r="J21" s="56">
        <f>'RPC RE34-COST ESTIMATE '!J21</f>
        <v>1</v>
      </c>
      <c r="K21" s="56">
        <f>'RPC RE34-COST ESTIMATE '!K21</f>
        <v>1</v>
      </c>
      <c r="L21" s="56">
        <f>'RPC RE34-COST ESTIMATE '!L21</f>
        <v>1</v>
      </c>
      <c r="M21" s="56">
        <f>'RPC RE34-COST ESTIMATE '!M21</f>
        <v>3</v>
      </c>
      <c r="N21" s="56">
        <f>'RPC RE34-COST ESTIMATE '!N21</f>
        <v>43438.2</v>
      </c>
      <c r="O21" s="60"/>
    </row>
    <row r="22" spans="1:15" s="115" customFormat="1">
      <c r="A22" s="125"/>
      <c r="B22" s="126"/>
      <c r="C22" s="127"/>
      <c r="D22" s="128"/>
      <c r="E22" s="125"/>
      <c r="F22" s="125"/>
      <c r="G22" s="125"/>
      <c r="H22" s="125"/>
      <c r="I22" s="125"/>
      <c r="J22" s="125"/>
      <c r="K22" s="125"/>
      <c r="L22" s="125"/>
      <c r="M22" s="125"/>
      <c r="N22" s="125"/>
      <c r="O22" s="114"/>
    </row>
    <row r="23" spans="1:15">
      <c r="A23" s="54" t="s">
        <v>329</v>
      </c>
      <c r="B23" s="70" t="str">
        <f>'RPC RE34-COST ESTIMATE '!B23</f>
        <v>Signal and DAQ Cables</v>
      </c>
      <c r="C23" s="99">
        <f>SUM(C24:C25)</f>
        <v>36.520000000000003</v>
      </c>
      <c r="D23" s="61"/>
      <c r="E23" s="54"/>
      <c r="F23" s="54"/>
      <c r="G23" s="54"/>
      <c r="H23" s="54"/>
      <c r="I23" s="54"/>
      <c r="J23" s="54"/>
      <c r="K23" s="54"/>
      <c r="L23" s="54"/>
      <c r="M23" s="54"/>
      <c r="N23" s="54"/>
      <c r="O23" s="60"/>
    </row>
    <row r="24" spans="1:15" s="97" customFormat="1">
      <c r="A24" s="56" t="s">
        <v>359</v>
      </c>
      <c r="B24" s="88" t="str">
        <f>'RPC RE34-COST ESTIMATE '!B24</f>
        <v>Signal Cables</v>
      </c>
      <c r="C24" s="100">
        <f>'RPC RE34-COST ESTIMATE '!C24</f>
        <v>34.1</v>
      </c>
      <c r="D24" s="61"/>
      <c r="E24" s="56" t="str">
        <f>'RPC RE34-COST ESTIMATE '!E24</f>
        <v>Flat Cables &amp; connectors</v>
      </c>
      <c r="F24" s="56">
        <f>'RPC RE34-COST ESTIMATE '!F24</f>
        <v>110</v>
      </c>
      <c r="G24" s="56" t="str">
        <f>'RPC RE34-COST ESTIMATE '!G24</f>
        <v>CHF</v>
      </c>
      <c r="H24" s="56" t="str">
        <f>'RPC RE34-COST ESTIMATE '!H24</f>
        <v>Extrapolation from the RE4</v>
      </c>
      <c r="I24" s="56"/>
      <c r="J24" s="56">
        <f>'RPC RE34-COST ESTIMATE '!J24</f>
        <v>288</v>
      </c>
      <c r="K24" s="56">
        <f>'RPC RE34-COST ESTIMATE '!K24</f>
        <v>15</v>
      </c>
      <c r="L24" s="56">
        <f>'RPC RE34-COST ESTIMATE '!L24</f>
        <v>7</v>
      </c>
      <c r="M24" s="56">
        <f>'RPC RE34-COST ESTIMATE '!M24</f>
        <v>310</v>
      </c>
      <c r="N24" s="56">
        <f>'RPC RE34-COST ESTIMATE '!N24</f>
        <v>34100</v>
      </c>
      <c r="O24" s="60"/>
    </row>
    <row r="25" spans="1:15" s="97" customFormat="1">
      <c r="A25" s="56" t="s">
        <v>360</v>
      </c>
      <c r="B25" s="88" t="str">
        <f>'RPC RE34-COST ESTIMATE '!B25</f>
        <v>Optical Fibers</v>
      </c>
      <c r="C25" s="100">
        <f>'RPC RE34-COST ESTIMATE '!C25</f>
        <v>2.42</v>
      </c>
      <c r="D25" s="61"/>
      <c r="E25" s="56" t="str">
        <f>'RPC RE34-COST ESTIMATE '!E25</f>
        <v>from DAQ to Trigger</v>
      </c>
      <c r="F25" s="56">
        <f>'RPC RE34-COST ESTIMATE '!F25</f>
        <v>110</v>
      </c>
      <c r="G25" s="56" t="str">
        <f>'RPC RE34-COST ESTIMATE '!G25</f>
        <v>CHF</v>
      </c>
      <c r="H25" s="56" t="str">
        <f>'RPC RE34-COST ESTIMATE '!H25</f>
        <v>Extrapolation from the RE4</v>
      </c>
      <c r="I25" s="56"/>
      <c r="J25" s="56">
        <f>'RPC RE34-COST ESTIMATE '!J25</f>
        <v>20</v>
      </c>
      <c r="K25" s="56">
        <f>'RPC RE34-COST ESTIMATE '!K25</f>
        <v>1</v>
      </c>
      <c r="L25" s="56">
        <f>'RPC RE34-COST ESTIMATE '!L25</f>
        <v>1</v>
      </c>
      <c r="M25" s="56">
        <f>'RPC RE34-COST ESTIMATE '!M25</f>
        <v>22</v>
      </c>
      <c r="N25" s="56">
        <f>'RPC RE34-COST ESTIMATE '!N25</f>
        <v>2420</v>
      </c>
      <c r="O25" s="60"/>
    </row>
    <row r="26" spans="1:15">
      <c r="A26" s="56"/>
      <c r="B26" s="88"/>
      <c r="C26" s="100"/>
      <c r="D26" s="61"/>
      <c r="E26" s="56"/>
      <c r="F26" s="56"/>
      <c r="G26" s="56"/>
      <c r="H26" s="56"/>
      <c r="I26" s="56"/>
      <c r="J26" s="56"/>
      <c r="K26" s="56"/>
      <c r="L26" s="56"/>
      <c r="M26" s="56"/>
      <c r="N26" s="56"/>
      <c r="O26" s="60"/>
    </row>
    <row r="27" spans="1:15">
      <c r="A27" s="56" t="s">
        <v>330</v>
      </c>
      <c r="B27" s="70" t="str">
        <f>'RPC RE34-COST ESTIMATE '!B27</f>
        <v>Power Sytem</v>
      </c>
      <c r="C27" s="99">
        <f>C29+C43</f>
        <v>352.76956000000001</v>
      </c>
      <c r="D27" s="61"/>
      <c r="E27" s="56"/>
      <c r="F27" s="56"/>
      <c r="G27" s="56"/>
      <c r="H27" s="56"/>
      <c r="I27" s="56"/>
      <c r="J27" s="56"/>
      <c r="K27" s="56"/>
      <c r="L27" s="56"/>
      <c r="M27" s="56"/>
      <c r="N27" s="56"/>
      <c r="O27" s="60"/>
    </row>
    <row r="28" spans="1:15" s="97" customFormat="1">
      <c r="A28" s="56"/>
      <c r="B28" s="88"/>
      <c r="C28" s="100"/>
      <c r="D28" s="61"/>
      <c r="E28" s="56"/>
      <c r="F28" s="56"/>
      <c r="G28" s="56"/>
      <c r="H28" s="56"/>
      <c r="I28" s="56"/>
      <c r="J28" s="56"/>
      <c r="K28" s="56"/>
      <c r="L28" s="56"/>
      <c r="M28" s="56"/>
      <c r="N28" s="56"/>
      <c r="O28" s="60"/>
    </row>
    <row r="29" spans="1:15" s="97" customFormat="1">
      <c r="A29" s="177" t="s">
        <v>361</v>
      </c>
      <c r="B29" s="178" t="str">
        <f>'RPC RE34-COST ESTIMATE '!B29</f>
        <v>Power system HV</v>
      </c>
      <c r="C29" s="179">
        <f>'RPC RE34-COST ESTIMATE '!C29</f>
        <v>188.62932000000001</v>
      </c>
      <c r="D29" s="61"/>
      <c r="E29" s="56"/>
      <c r="F29" s="56"/>
      <c r="G29" s="56"/>
      <c r="H29" s="56"/>
      <c r="I29" s="56"/>
      <c r="J29" s="56"/>
      <c r="K29" s="56"/>
      <c r="L29" s="56"/>
      <c r="M29" s="56"/>
      <c r="N29" s="56"/>
      <c r="O29" s="60"/>
    </row>
    <row r="30" spans="1:15" s="97" customFormat="1" ht="26">
      <c r="A30" s="56" t="s">
        <v>335</v>
      </c>
      <c r="B30" s="88" t="str">
        <f>'RPC RE34-COST ESTIMATE '!B30</f>
        <v>HV crates</v>
      </c>
      <c r="C30" s="100">
        <f>'RPC RE34-COST ESTIMATE '!C30</f>
        <v>16.952099999999998</v>
      </c>
      <c r="D30" s="61"/>
      <c r="E30" s="56" t="str">
        <f>'RPC RE34-COST ESTIMATE '!E30</f>
        <v>CAEN EASY3000</v>
      </c>
      <c r="F30" s="56">
        <f>'RPC RE34-COST ESTIMATE '!F30</f>
        <v>2802</v>
      </c>
      <c r="G30" s="56" t="str">
        <f>'RPC RE34-COST ESTIMATE '!G30</f>
        <v>EUR</v>
      </c>
      <c r="H30" s="56" t="str">
        <f>'RPC RE34-COST ESTIMATE '!H30</f>
        <v>CAEN catalogue in the CERN epool, spring 2017</v>
      </c>
      <c r="I30" s="56"/>
      <c r="J30" s="56">
        <f>'RPC RE34-COST ESTIMATE '!J30</f>
        <v>4</v>
      </c>
      <c r="K30" s="56">
        <f>'RPC RE34-COST ESTIMATE '!K30</f>
        <v>1</v>
      </c>
      <c r="L30" s="56">
        <f>'RPC RE34-COST ESTIMATE '!L30</f>
        <v>0</v>
      </c>
      <c r="M30" s="56">
        <f>'RPC RE34-COST ESTIMATE '!M30</f>
        <v>5</v>
      </c>
      <c r="N30" s="56">
        <f>'RPC RE34-COST ESTIMATE '!N30</f>
        <v>14010</v>
      </c>
      <c r="O30" s="60"/>
    </row>
    <row r="31" spans="1:15" s="97" customFormat="1" ht="26">
      <c r="A31" s="56" t="s">
        <v>336</v>
      </c>
      <c r="B31" s="88" t="str">
        <f>'RPC RE34-COST ESTIMATE '!B31</f>
        <v>48V Service Cable</v>
      </c>
      <c r="C31" s="100">
        <f>'RPC RE34-COST ESTIMATE '!C31</f>
        <v>0.10647999999999999</v>
      </c>
      <c r="D31" s="61"/>
      <c r="E31" s="56" t="str">
        <f>'RPC RE34-COST ESTIMATE '!E31</f>
        <v>48V 4m</v>
      </c>
      <c r="F31" s="56">
        <f>'RPC RE34-COST ESTIMATE '!F31</f>
        <v>8</v>
      </c>
      <c r="G31" s="56" t="str">
        <f>'RPC RE34-COST ESTIMATE '!G31</f>
        <v>EUR</v>
      </c>
      <c r="H31" s="56" t="str">
        <f>'RPC RE34-COST ESTIMATE '!H31</f>
        <v>CAEN catalogue in the CERN epool, spring 2017</v>
      </c>
      <c r="I31" s="56"/>
      <c r="J31" s="56">
        <f>'RPC RE34-COST ESTIMATE '!J31</f>
        <v>8</v>
      </c>
      <c r="K31" s="56">
        <f>'RPC RE34-COST ESTIMATE '!K31</f>
        <v>1</v>
      </c>
      <c r="L31" s="56">
        <f>'RPC RE34-COST ESTIMATE '!L31</f>
        <v>2</v>
      </c>
      <c r="M31" s="56">
        <f>'RPC RE34-COST ESTIMATE '!M31</f>
        <v>11</v>
      </c>
      <c r="N31" s="56">
        <f>'RPC RE34-COST ESTIMATE '!N31</f>
        <v>88</v>
      </c>
      <c r="O31" s="60"/>
    </row>
    <row r="32" spans="1:15" s="97" customFormat="1" ht="13" customHeight="1">
      <c r="A32" s="56" t="s">
        <v>337</v>
      </c>
      <c r="B32" s="88" t="str">
        <f>'RPC RE34-COST ESTIMATE '!B32</f>
        <v>Anderson Connectors</v>
      </c>
      <c r="C32" s="100">
        <f>'RPC RE34-COST ESTIMATE '!C32</f>
        <v>0.24199999999999999</v>
      </c>
      <c r="D32" s="61"/>
      <c r="E32" s="56" t="str">
        <f>'RPC RE34-COST ESTIMATE '!E32</f>
        <v xml:space="preserve"> for Service Power</v>
      </c>
      <c r="F32" s="56">
        <f>'RPC RE34-COST ESTIMATE '!F32</f>
        <v>10</v>
      </c>
      <c r="G32" s="56" t="str">
        <f>'RPC RE34-COST ESTIMATE '!G32</f>
        <v>EUR</v>
      </c>
      <c r="H32" s="56" t="str">
        <f>'RPC RE34-COST ESTIMATE '!H32</f>
        <v>CAEN catalogue in the CERN epool, spring 2017</v>
      </c>
      <c r="I32" s="56"/>
      <c r="J32" s="56">
        <f>'RPC RE34-COST ESTIMATE '!J32</f>
        <v>16</v>
      </c>
      <c r="K32" s="56">
        <f>'RPC RE34-COST ESTIMATE '!K32</f>
        <v>1</v>
      </c>
      <c r="L32" s="56">
        <f>'RPC RE34-COST ESTIMATE '!L32</f>
        <v>3</v>
      </c>
      <c r="M32" s="56">
        <f>'RPC RE34-COST ESTIMATE '!M32</f>
        <v>20</v>
      </c>
      <c r="N32" s="56">
        <f>'RPC RE34-COST ESTIMATE '!N32</f>
        <v>200</v>
      </c>
      <c r="O32" s="60"/>
    </row>
    <row r="33" spans="1:19" s="97" customFormat="1" ht="26">
      <c r="A33" s="56" t="s">
        <v>338</v>
      </c>
      <c r="B33" s="88" t="str">
        <f>'RPC RE34-COST ESTIMATE '!B33</f>
        <v>HV board</v>
      </c>
      <c r="C33" s="100">
        <f>'RPC RE34-COST ESTIMATE '!C33</f>
        <v>132.82411999999999</v>
      </c>
      <c r="D33" s="61"/>
      <c r="E33" s="56" t="str">
        <f>'RPC RE34-COST ESTIMATE '!E33</f>
        <v>CAEN A3512N HV</v>
      </c>
      <c r="F33" s="56">
        <f>'RPC RE34-COST ESTIMATE '!F33</f>
        <v>8444</v>
      </c>
      <c r="G33" s="56" t="str">
        <f>'RPC RE34-COST ESTIMATE '!G33</f>
        <v>EUR</v>
      </c>
      <c r="H33" s="56" t="str">
        <f>'RPC RE34-COST ESTIMATE '!H33</f>
        <v>CAEN catalogue in the CERN epool, spring 2017</v>
      </c>
      <c r="I33" s="56"/>
      <c r="J33" s="56">
        <f>'RPC RE34-COST ESTIMATE '!J33</f>
        <v>12</v>
      </c>
      <c r="K33" s="56">
        <f>'RPC RE34-COST ESTIMATE '!K33</f>
        <v>1</v>
      </c>
      <c r="L33" s="56">
        <f>'RPC RE34-COST ESTIMATE '!L33</f>
        <v>0</v>
      </c>
      <c r="M33" s="56">
        <f>'RPC RE34-COST ESTIMATE '!M33</f>
        <v>13</v>
      </c>
      <c r="N33" s="56">
        <f>'RPC RE34-COST ESTIMATE '!N33</f>
        <v>109772</v>
      </c>
      <c r="O33" s="60"/>
    </row>
    <row r="34" spans="1:19" s="97" customFormat="1" ht="26">
      <c r="A34" s="56" t="s">
        <v>339</v>
      </c>
      <c r="B34" s="88" t="str">
        <f>'RPC RE34-COST ESTIMATE '!B34</f>
        <v>HV distribution board</v>
      </c>
      <c r="C34" s="100">
        <f>'RPC RE34-COST ESTIMATE '!C34</f>
        <v>0.30249999999999999</v>
      </c>
      <c r="D34" s="61"/>
      <c r="E34" s="56" t="str">
        <f>'RPC RE34-COST ESTIMATE '!E34</f>
        <v>Custom made, material aluminium</v>
      </c>
      <c r="F34" s="56">
        <f>'RPC RE34-COST ESTIMATE '!F34</f>
        <v>50</v>
      </c>
      <c r="G34" s="56" t="str">
        <f>'RPC RE34-COST ESTIMATE '!G34</f>
        <v>EUR</v>
      </c>
      <c r="H34" s="56" t="str">
        <f>'RPC RE34-COST ESTIMATE '!H34</f>
        <v>CAEN catalogue in the CERN epool, spring 2017</v>
      </c>
      <c r="I34" s="56"/>
      <c r="J34" s="56">
        <f>'RPC RE34-COST ESTIMATE '!J34</f>
        <v>4</v>
      </c>
      <c r="K34" s="56">
        <f>'RPC RE34-COST ESTIMATE '!K34</f>
        <v>1</v>
      </c>
      <c r="L34" s="56">
        <f>'RPC RE34-COST ESTIMATE '!L34</f>
        <v>0</v>
      </c>
      <c r="M34" s="56">
        <f>'RPC RE34-COST ESTIMATE '!M34</f>
        <v>5</v>
      </c>
      <c r="N34" s="56">
        <f>'RPC RE34-COST ESTIMATE '!N34</f>
        <v>250</v>
      </c>
      <c r="O34" s="60"/>
    </row>
    <row r="35" spans="1:19" s="97" customFormat="1">
      <c r="A35" s="56" t="s">
        <v>340</v>
      </c>
      <c r="B35" s="88" t="str">
        <f>'RPC RE34-COST ESTIMATE '!B35</f>
        <v>Jupiter connectors male</v>
      </c>
      <c r="C35" s="100">
        <f>'RPC RE34-COST ESTIMATE '!C35</f>
        <v>3.24885</v>
      </c>
      <c r="D35" s="61"/>
      <c r="E35" s="56">
        <f>'RPC RE34-COST ESTIMATE '!E35</f>
        <v>0</v>
      </c>
      <c r="F35" s="56">
        <f>'RPC RE34-COST ESTIMATE '!F35</f>
        <v>15</v>
      </c>
      <c r="G35" s="56" t="str">
        <f>'RPC RE34-COST ESTIMATE '!G35</f>
        <v>EUR</v>
      </c>
      <c r="H35" s="56" t="str">
        <f>'RPC RE34-COST ESTIMATE '!H35</f>
        <v xml:space="preserve">Company quotation </v>
      </c>
      <c r="I35" s="56"/>
      <c r="J35" s="56">
        <f>'RPC RE34-COST ESTIMATE '!J35</f>
        <v>144</v>
      </c>
      <c r="K35" s="56">
        <f>'RPC RE34-COST ESTIMATE '!K35</f>
        <v>8</v>
      </c>
      <c r="L35" s="56">
        <f>'RPC RE34-COST ESTIMATE '!L35</f>
        <v>27</v>
      </c>
      <c r="M35" s="56">
        <f>'RPC RE34-COST ESTIMATE '!M35</f>
        <v>179</v>
      </c>
      <c r="N35" s="56">
        <f>'RPC RE34-COST ESTIMATE '!N35</f>
        <v>2685</v>
      </c>
      <c r="O35" s="60"/>
    </row>
    <row r="36" spans="1:19" s="97" customFormat="1">
      <c r="A36" s="56" t="s">
        <v>341</v>
      </c>
      <c r="B36" s="88" t="str">
        <f>'RPC RE34-COST ESTIMATE '!B36</f>
        <v>Jupiter connectors female</v>
      </c>
      <c r="C36" s="100">
        <f>'RPC RE34-COST ESTIMATE '!C36</f>
        <v>3.24885</v>
      </c>
      <c r="D36" s="61"/>
      <c r="E36" s="56">
        <f>'RPC RE34-COST ESTIMATE '!E36</f>
        <v>0</v>
      </c>
      <c r="F36" s="56">
        <f>'RPC RE34-COST ESTIMATE '!F36</f>
        <v>15</v>
      </c>
      <c r="G36" s="56" t="str">
        <f>'RPC RE34-COST ESTIMATE '!G36</f>
        <v>EUR</v>
      </c>
      <c r="H36" s="56" t="str">
        <f>'RPC RE34-COST ESTIMATE '!H36</f>
        <v xml:space="preserve">Company quotation </v>
      </c>
      <c r="I36" s="56"/>
      <c r="J36" s="56">
        <f>'RPC RE34-COST ESTIMATE '!J36</f>
        <v>144</v>
      </c>
      <c r="K36" s="56">
        <f>'RPC RE34-COST ESTIMATE '!K36</f>
        <v>8</v>
      </c>
      <c r="L36" s="56">
        <f>'RPC RE34-COST ESTIMATE '!L36</f>
        <v>27</v>
      </c>
      <c r="M36" s="56">
        <f>'RPC RE34-COST ESTIMATE '!M36</f>
        <v>179</v>
      </c>
      <c r="N36" s="56">
        <f>'RPC RE34-COST ESTIMATE '!N36</f>
        <v>2685</v>
      </c>
      <c r="O36" s="73"/>
      <c r="P36" s="101"/>
      <c r="Q36" s="101"/>
      <c r="R36" s="101"/>
      <c r="S36" s="101"/>
    </row>
    <row r="37" spans="1:19" s="97" customFormat="1" ht="26">
      <c r="A37" s="56" t="s">
        <v>342</v>
      </c>
      <c r="B37" s="88" t="str">
        <f>'RPC RE34-COST ESTIMATE '!B37</f>
        <v>Umbilical cables</v>
      </c>
      <c r="C37" s="100">
        <f>'RPC RE34-COST ESTIMATE '!C37</f>
        <v>29.947499999999998</v>
      </c>
      <c r="D37" s="61"/>
      <c r="E37" s="56" t="str">
        <f>'RPC RE34-COST ESTIMATE '!E37</f>
        <v xml:space="preserve">One cable will be left from GE1/1 slice test, so we need 7 </v>
      </c>
      <c r="F37" s="56">
        <f>'RPC RE34-COST ESTIMATE '!F37</f>
        <v>2250</v>
      </c>
      <c r="G37" s="56" t="str">
        <f>'RPC RE34-COST ESTIMATE '!G37</f>
        <v>EUR</v>
      </c>
      <c r="H37" s="56" t="str">
        <f>'RPC RE34-COST ESTIMATE '!H37</f>
        <v xml:space="preserve">Company quotation </v>
      </c>
      <c r="I37" s="56"/>
      <c r="J37" s="56">
        <f>'RPC RE34-COST ESTIMATE '!J37</f>
        <v>8</v>
      </c>
      <c r="K37" s="56">
        <f>'RPC RE34-COST ESTIMATE '!K37</f>
        <v>1</v>
      </c>
      <c r="L37" s="56">
        <f>'RPC RE34-COST ESTIMATE '!L37</f>
        <v>2</v>
      </c>
      <c r="M37" s="56">
        <f>'RPC RE34-COST ESTIMATE '!M37</f>
        <v>11</v>
      </c>
      <c r="N37" s="56">
        <f>'RPC RE34-COST ESTIMATE '!N37</f>
        <v>24750</v>
      </c>
      <c r="O37" s="73"/>
      <c r="P37" s="101"/>
      <c r="Q37" s="101"/>
      <c r="R37" s="101"/>
      <c r="S37" s="101"/>
    </row>
    <row r="38" spans="1:19" s="97" customFormat="1">
      <c r="A38" s="56" t="s">
        <v>343</v>
      </c>
      <c r="B38" s="88" t="str">
        <f>'RPC RE34-COST ESTIMATE '!B38</f>
        <v>HV CPE connectors male</v>
      </c>
      <c r="C38" s="100">
        <f>'RPC RE34-COST ESTIMATE '!C38</f>
        <v>2.1779999999999999</v>
      </c>
      <c r="D38" s="61"/>
      <c r="E38" s="56" t="str">
        <f>'RPC RE34-COST ESTIMATE '!E38</f>
        <v>72  connectors for 8  umbilical cables</v>
      </c>
      <c r="F38" s="56">
        <f>'RPC RE34-COST ESTIMATE '!F38</f>
        <v>20</v>
      </c>
      <c r="G38" s="56" t="str">
        <f>'RPC RE34-COST ESTIMATE '!G38</f>
        <v>EUR</v>
      </c>
      <c r="H38" s="56" t="str">
        <f>'RPC RE34-COST ESTIMATE '!H38</f>
        <v>CPE company quotation</v>
      </c>
      <c r="I38" s="56"/>
      <c r="J38" s="56">
        <f>'RPC RE34-COST ESTIMATE '!J38</f>
        <v>72</v>
      </c>
      <c r="K38" s="56">
        <f>'RPC RE34-COST ESTIMATE '!K38</f>
        <v>4</v>
      </c>
      <c r="L38" s="56">
        <f>'RPC RE34-COST ESTIMATE '!L38</f>
        <v>14</v>
      </c>
      <c r="M38" s="56">
        <f>'RPC RE34-COST ESTIMATE '!M38</f>
        <v>90</v>
      </c>
      <c r="N38" s="56">
        <f>'RPC RE34-COST ESTIMATE '!N38</f>
        <v>1800</v>
      </c>
      <c r="O38" s="73"/>
      <c r="P38" s="101"/>
      <c r="Q38" s="101"/>
      <c r="R38" s="101"/>
      <c r="S38" s="101"/>
    </row>
    <row r="39" spans="1:19" s="97" customFormat="1">
      <c r="A39" s="56" t="s">
        <v>344</v>
      </c>
      <c r="B39" s="88" t="str">
        <f>'RPC RE34-COST ESTIMATE '!B39</f>
        <v>HV CPE connectors female</v>
      </c>
      <c r="C39" s="100">
        <f>'RPC RE34-COST ESTIMATE '!C39</f>
        <v>2.1779999999999999</v>
      </c>
      <c r="D39" s="61"/>
      <c r="E39" s="56" t="str">
        <f>'RPC RE34-COST ESTIMATE '!E39</f>
        <v>72  connectors for 8  umbilical cables</v>
      </c>
      <c r="F39" s="56">
        <f>'RPC RE34-COST ESTIMATE '!F39</f>
        <v>20</v>
      </c>
      <c r="G39" s="56" t="str">
        <f>'RPC RE34-COST ESTIMATE '!G39</f>
        <v>EUR</v>
      </c>
      <c r="H39" s="56" t="str">
        <f>'RPC RE34-COST ESTIMATE '!H39</f>
        <v>CPE company quotation</v>
      </c>
      <c r="I39" s="56"/>
      <c r="J39" s="56">
        <f>'RPC RE34-COST ESTIMATE '!J39</f>
        <v>72</v>
      </c>
      <c r="K39" s="56">
        <f>'RPC RE34-COST ESTIMATE '!K39</f>
        <v>4</v>
      </c>
      <c r="L39" s="56">
        <f>'RPC RE34-COST ESTIMATE '!L39</f>
        <v>14</v>
      </c>
      <c r="M39" s="56">
        <f>'RPC RE34-COST ESTIMATE '!M39</f>
        <v>90</v>
      </c>
      <c r="N39" s="56">
        <f>'RPC RE34-COST ESTIMATE '!N39</f>
        <v>1800</v>
      </c>
      <c r="O39" s="73"/>
      <c r="P39" s="101"/>
      <c r="Q39" s="101"/>
      <c r="R39" s="101"/>
      <c r="S39" s="101"/>
    </row>
    <row r="40" spans="1:19" s="97" customFormat="1" ht="26">
      <c r="A40" s="56" t="s">
        <v>345</v>
      </c>
      <c r="B40" s="88" t="str">
        <f>'RPC RE34-COST ESTIMATE '!B40</f>
        <v>HV cables</v>
      </c>
      <c r="C40" s="100">
        <f>'RPC RE34-COST ESTIMATE '!C40</f>
        <v>12.523499999999999</v>
      </c>
      <c r="D40" s="61"/>
      <c r="E40" s="56" t="str">
        <f>'RPC RE34-COST ESTIMATE '!E40</f>
        <v>Asumming 25m of cable per connector. Cost 4 EUR per metter</v>
      </c>
      <c r="F40" s="56">
        <f>'RPC RE34-COST ESTIMATE '!F40</f>
        <v>115</v>
      </c>
      <c r="G40" s="56" t="str">
        <f>'RPC RE34-COST ESTIMATE '!G40</f>
        <v>EUR</v>
      </c>
      <c r="H40" s="56" t="str">
        <f>'RPC RE34-COST ESTIMATE '!H40</f>
        <v xml:space="preserve">Company quotation </v>
      </c>
      <c r="I40" s="56"/>
      <c r="J40" s="56">
        <f>'RPC RE34-COST ESTIMATE '!J40</f>
        <v>72</v>
      </c>
      <c r="K40" s="56">
        <f>'RPC RE34-COST ESTIMATE '!K40</f>
        <v>4</v>
      </c>
      <c r="L40" s="56">
        <f>'RPC RE34-COST ESTIMATE '!L40</f>
        <v>14</v>
      </c>
      <c r="M40" s="56">
        <f>'RPC RE34-COST ESTIMATE '!M40</f>
        <v>90</v>
      </c>
      <c r="N40" s="56">
        <f>'RPC RE34-COST ESTIMATE '!N40</f>
        <v>10350</v>
      </c>
      <c r="O40" s="73"/>
      <c r="P40" s="101"/>
      <c r="Q40" s="101"/>
      <c r="R40" s="101"/>
      <c r="S40" s="101"/>
    </row>
    <row r="41" spans="1:19" s="97" customFormat="1" ht="52">
      <c r="A41" s="56" t="s">
        <v>346</v>
      </c>
      <c r="B41" s="88" t="str">
        <f>'RPC RE34-COST ESTIMATE '!B41</f>
        <v>HV CPE connectors CH-side</v>
      </c>
      <c r="C41" s="100">
        <f>'RPC RE34-COST ESTIMATE '!C41</f>
        <v>2.1779999999999999</v>
      </c>
      <c r="D41" s="61"/>
      <c r="E41" s="56" t="str">
        <f>'RPC RE34-COST ESTIMATE '!E41</f>
        <v>Assuming that the on-detector HV connector is already taken into account in the chamber construction cost</v>
      </c>
      <c r="F41" s="56">
        <f>'RPC RE34-COST ESTIMATE '!F41</f>
        <v>20</v>
      </c>
      <c r="G41" s="56" t="str">
        <f>'RPC RE34-COST ESTIMATE '!G41</f>
        <v>EUR</v>
      </c>
      <c r="H41" s="56" t="str">
        <f>'RPC RE34-COST ESTIMATE '!H41</f>
        <v xml:space="preserve">Company quotation </v>
      </c>
      <c r="I41" s="56"/>
      <c r="J41" s="56">
        <f>'RPC RE34-COST ESTIMATE '!J41</f>
        <v>72</v>
      </c>
      <c r="K41" s="56">
        <f>'RPC RE34-COST ESTIMATE '!K41</f>
        <v>4</v>
      </c>
      <c r="L41" s="56">
        <f>'RPC RE34-COST ESTIMATE '!L41</f>
        <v>14</v>
      </c>
      <c r="M41" s="56">
        <f>'RPC RE34-COST ESTIMATE '!M41</f>
        <v>90</v>
      </c>
      <c r="N41" s="56">
        <f>'RPC RE34-COST ESTIMATE '!N41</f>
        <v>1800</v>
      </c>
      <c r="O41" s="60"/>
    </row>
    <row r="42" spans="1:19" s="97" customFormat="1">
      <c r="A42" s="56"/>
      <c r="B42" s="88"/>
      <c r="C42" s="100"/>
      <c r="D42" s="61"/>
      <c r="E42" s="56"/>
      <c r="F42" s="56"/>
      <c r="G42" s="56"/>
      <c r="H42" s="56"/>
      <c r="I42" s="56"/>
      <c r="J42" s="56"/>
      <c r="K42" s="56"/>
      <c r="L42" s="56"/>
      <c r="M42" s="56"/>
      <c r="N42" s="56"/>
      <c r="O42" s="60"/>
    </row>
    <row r="43" spans="1:19" s="97" customFormat="1">
      <c r="A43" s="177" t="s">
        <v>362</v>
      </c>
      <c r="B43" s="178" t="str">
        <f>'RPC RE34-COST ESTIMATE '!B43</f>
        <v>Power System LV - ASIC TDC</v>
      </c>
      <c r="C43" s="179">
        <f>'RPC RE34-COST ESTIMATE '!C43</f>
        <v>164.14024000000001</v>
      </c>
      <c r="D43" s="61"/>
      <c r="E43" s="56" t="str">
        <f>'RPC RE34-COST ESTIMATE '!E43</f>
        <v>60º per channel (3 chambers)</v>
      </c>
      <c r="F43" s="56">
        <f>'RPC RE34-COST ESTIMATE '!F43</f>
        <v>0</v>
      </c>
      <c r="G43" s="56">
        <f>'RPC RE34-COST ESTIMATE '!G43</f>
        <v>0</v>
      </c>
      <c r="H43" s="56">
        <f>'RPC RE34-COST ESTIMATE '!H43</f>
        <v>0</v>
      </c>
      <c r="I43" s="56"/>
      <c r="J43" s="56">
        <f>'RPC RE34-COST ESTIMATE '!J43</f>
        <v>0</v>
      </c>
      <c r="K43" s="56">
        <f>'RPC RE34-COST ESTIMATE '!K43</f>
        <v>0</v>
      </c>
      <c r="L43" s="56">
        <f>'RPC RE34-COST ESTIMATE '!L43</f>
        <v>0</v>
      </c>
      <c r="M43" s="56">
        <f>'RPC RE34-COST ESTIMATE '!M43</f>
        <v>0</v>
      </c>
      <c r="N43" s="56">
        <f>'RPC RE34-COST ESTIMATE '!N43</f>
        <v>0</v>
      </c>
      <c r="O43" s="60"/>
    </row>
    <row r="44" spans="1:19" s="35" customFormat="1" ht="26">
      <c r="A44" s="56" t="s">
        <v>363</v>
      </c>
      <c r="B44" s="88" t="str">
        <f>'RPC RE34-COST ESTIMATE '!B44</f>
        <v>LV board</v>
      </c>
      <c r="C44" s="100">
        <f>'RPC RE34-COST ESTIMATE '!C44</f>
        <v>75.53304</v>
      </c>
      <c r="D44" s="61"/>
      <c r="E44" s="56" t="str">
        <f>'RPC RE34-COST ESTIMATE '!E44</f>
        <v>CAEN A3016 boards</v>
      </c>
      <c r="F44" s="56">
        <f>'RPC RE34-COST ESTIMATE '!F44</f>
        <v>6936</v>
      </c>
      <c r="G44" s="56" t="str">
        <f>'RPC RE34-COST ESTIMATE '!G44</f>
        <v>EUR</v>
      </c>
      <c r="H44" s="56" t="str">
        <f>'RPC RE34-COST ESTIMATE '!H44</f>
        <v>CAEN catalogue in the CERN epool, spring 2017</v>
      </c>
      <c r="I44" s="56"/>
      <c r="J44" s="56">
        <f>'RPC RE34-COST ESTIMATE '!J44</f>
        <v>8</v>
      </c>
      <c r="K44" s="56">
        <f>'RPC RE34-COST ESTIMATE '!K44</f>
        <v>1</v>
      </c>
      <c r="L44" s="56">
        <f>'RPC RE34-COST ESTIMATE '!L44</f>
        <v>0</v>
      </c>
      <c r="M44" s="56">
        <f>'RPC RE34-COST ESTIMATE '!M44</f>
        <v>9</v>
      </c>
      <c r="N44" s="56">
        <f>'RPC RE34-COST ESTIMATE '!N44</f>
        <v>62424</v>
      </c>
      <c r="O44" s="174"/>
    </row>
    <row r="45" spans="1:19" s="97" customFormat="1" ht="26">
      <c r="A45" s="56" t="s">
        <v>364</v>
      </c>
      <c r="B45" s="88" t="str">
        <f>'RPC RE34-COST ESTIMATE '!B45</f>
        <v>LV crates</v>
      </c>
      <c r="C45" s="100">
        <f>'RPC RE34-COST ESTIMATE '!C45</f>
        <v>16.952099999999998</v>
      </c>
      <c r="D45" s="61"/>
      <c r="E45" s="56" t="str">
        <f>'RPC RE34-COST ESTIMATE '!E45</f>
        <v>CAEN EASY3000S</v>
      </c>
      <c r="F45" s="56">
        <f>'RPC RE34-COST ESTIMATE '!F45</f>
        <v>2802</v>
      </c>
      <c r="G45" s="56" t="str">
        <f>'RPC RE34-COST ESTIMATE '!G45</f>
        <v>EUR</v>
      </c>
      <c r="H45" s="56" t="str">
        <f>'RPC RE34-COST ESTIMATE '!H45</f>
        <v>CAEN catalogue in the CERN epool, spring 2017</v>
      </c>
      <c r="I45" s="56"/>
      <c r="J45" s="56">
        <f>'RPC RE34-COST ESTIMATE '!J45</f>
        <v>4</v>
      </c>
      <c r="K45" s="56">
        <f>'RPC RE34-COST ESTIMATE '!K45</f>
        <v>1</v>
      </c>
      <c r="L45" s="56">
        <f>'RPC RE34-COST ESTIMATE '!L45</f>
        <v>0</v>
      </c>
      <c r="M45" s="56">
        <f>'RPC RE34-COST ESTIMATE '!M45</f>
        <v>5</v>
      </c>
      <c r="N45" s="56">
        <f>'RPC RE34-COST ESTIMATE '!N45</f>
        <v>14010</v>
      </c>
      <c r="O45" s="60"/>
    </row>
    <row r="46" spans="1:19" s="97" customFormat="1" ht="26">
      <c r="A46" s="56" t="s">
        <v>365</v>
      </c>
      <c r="B46" s="88" t="str">
        <f>'RPC RE34-COST ESTIMATE '!B46</f>
        <v>LV branch</v>
      </c>
      <c r="C46" s="100">
        <f>'RPC RE34-COST ESTIMATE '!C46</f>
        <v>5.3361000000000001</v>
      </c>
      <c r="D46" s="61"/>
      <c r="E46" s="56" t="str">
        <f>'RPC RE34-COST ESTIMATE '!E46</f>
        <v>CAEN A1676A branch controller</v>
      </c>
      <c r="F46" s="56">
        <f>'RPC RE34-COST ESTIMATE '!F46</f>
        <v>1470</v>
      </c>
      <c r="G46" s="56" t="str">
        <f>'RPC RE34-COST ESTIMATE '!G46</f>
        <v>EUR</v>
      </c>
      <c r="H46" s="56" t="str">
        <f>'RPC RE34-COST ESTIMATE '!H46</f>
        <v>CAEN catalogue in the CERN epool, spring 2017</v>
      </c>
      <c r="I46" s="56"/>
      <c r="J46" s="56">
        <f>'RPC RE34-COST ESTIMATE '!J46</f>
        <v>2</v>
      </c>
      <c r="K46" s="56">
        <f>'RPC RE34-COST ESTIMATE '!K46</f>
        <v>1</v>
      </c>
      <c r="L46" s="56">
        <f>'RPC RE34-COST ESTIMATE '!L46</f>
        <v>0</v>
      </c>
      <c r="M46" s="56">
        <f>'RPC RE34-COST ESTIMATE '!M46</f>
        <v>3</v>
      </c>
      <c r="N46" s="56">
        <f>'RPC RE34-COST ESTIMATE '!N46</f>
        <v>4410</v>
      </c>
      <c r="O46" s="60"/>
    </row>
    <row r="47" spans="1:19" s="97" customFormat="1">
      <c r="A47" s="56" t="s">
        <v>366</v>
      </c>
      <c r="B47" s="88" t="str">
        <f>'RPC RE34-COST ESTIMATE '!B47</f>
        <v>LV power cables</v>
      </c>
      <c r="C47" s="100">
        <f>'RPC RE34-COST ESTIMATE '!C47</f>
        <v>21.78</v>
      </c>
      <c r="D47" s="61"/>
      <c r="E47" s="56">
        <f>'RPC RE34-COST ESTIMATE '!E47</f>
        <v>0</v>
      </c>
      <c r="F47" s="56">
        <f>'RPC RE34-COST ESTIMATE '!F47</f>
        <v>200</v>
      </c>
      <c r="G47" s="56" t="str">
        <f>'RPC RE34-COST ESTIMATE '!G47</f>
        <v>EUR</v>
      </c>
      <c r="H47" s="56" t="str">
        <f>'RPC RE34-COST ESTIMATE '!H47</f>
        <v xml:space="preserve">Company quotation </v>
      </c>
      <c r="I47" s="56"/>
      <c r="J47" s="56">
        <f>'RPC RE34-COST ESTIMATE '!J47</f>
        <v>72</v>
      </c>
      <c r="K47" s="56">
        <f>'RPC RE34-COST ESTIMATE '!K47</f>
        <v>4</v>
      </c>
      <c r="L47" s="56">
        <f>'RPC RE34-COST ESTIMATE '!L47</f>
        <v>14</v>
      </c>
      <c r="M47" s="56">
        <f>'RPC RE34-COST ESTIMATE '!M47</f>
        <v>90</v>
      </c>
      <c r="N47" s="56">
        <f>'RPC RE34-COST ESTIMATE '!N47</f>
        <v>18000</v>
      </c>
      <c r="O47" s="60"/>
    </row>
    <row r="48" spans="1:19" s="97" customFormat="1">
      <c r="A48" s="56" t="s">
        <v>367</v>
      </c>
      <c r="B48" s="88" t="str">
        <f>'RPC RE34-COST ESTIMATE '!B48</f>
        <v>DCS Control Optical Fiber</v>
      </c>
      <c r="C48" s="100">
        <f>'RPC RE34-COST ESTIMATE '!C48</f>
        <v>3.2669999999999999</v>
      </c>
      <c r="D48" s="61"/>
      <c r="E48" s="56">
        <f>'RPC RE34-COST ESTIMATE '!E48</f>
        <v>0</v>
      </c>
      <c r="F48" s="56">
        <f>'RPC RE34-COST ESTIMATE '!F48</f>
        <v>30</v>
      </c>
      <c r="G48" s="56" t="str">
        <f>'RPC RE34-COST ESTIMATE '!G48</f>
        <v>EUR</v>
      </c>
      <c r="H48" s="56" t="str">
        <f>'RPC RE34-COST ESTIMATE '!H48</f>
        <v xml:space="preserve">Company quotation </v>
      </c>
      <c r="I48" s="56"/>
      <c r="J48" s="56">
        <f>'RPC RE34-COST ESTIMATE '!J48</f>
        <v>72</v>
      </c>
      <c r="K48" s="56">
        <f>'RPC RE34-COST ESTIMATE '!K48</f>
        <v>4</v>
      </c>
      <c r="L48" s="56">
        <f>'RPC RE34-COST ESTIMATE '!L48</f>
        <v>14</v>
      </c>
      <c r="M48" s="56">
        <f>'RPC RE34-COST ESTIMATE '!M48</f>
        <v>90</v>
      </c>
      <c r="N48" s="56">
        <f>'RPC RE34-COST ESTIMATE '!N48</f>
        <v>2700</v>
      </c>
      <c r="O48" s="60"/>
    </row>
    <row r="49" spans="1:15" s="97" customFormat="1">
      <c r="A49" s="56" t="s">
        <v>368</v>
      </c>
      <c r="B49" s="88" t="str">
        <f>'RPC RE34-COST ESTIMATE '!B49</f>
        <v>Cable Connectorization</v>
      </c>
      <c r="C49" s="100">
        <f>'RPC RE34-COST ESTIMATE '!C49</f>
        <v>13.683999999999999</v>
      </c>
      <c r="D49" s="61"/>
      <c r="E49" s="56" t="str">
        <f>'RPC RE34-COST ESTIMATE '!E49</f>
        <v>HV-LV-Signal</v>
      </c>
      <c r="F49" s="56">
        <f>'RPC RE34-COST ESTIMATE '!F49</f>
        <v>22</v>
      </c>
      <c r="G49" s="56" t="str">
        <f>'RPC RE34-COST ESTIMATE '!G49</f>
        <v>CHF</v>
      </c>
      <c r="H49" s="56" t="str">
        <f>'RPC RE34-COST ESTIMATE '!H49</f>
        <v>Extrapolation from the RE4</v>
      </c>
      <c r="I49" s="56"/>
      <c r="J49" s="56">
        <f>'RPC RE34-COST ESTIMATE '!J49</f>
        <v>592</v>
      </c>
      <c r="K49" s="56">
        <f>'RPC RE34-COST ESTIMATE '!K49</f>
        <v>30</v>
      </c>
      <c r="L49" s="56">
        <f>'RPC RE34-COST ESTIMATE '!L49</f>
        <v>0</v>
      </c>
      <c r="M49" s="56">
        <f>'RPC RE34-COST ESTIMATE '!M49</f>
        <v>622</v>
      </c>
      <c r="N49" s="56">
        <f>'RPC RE34-COST ESTIMATE '!N49</f>
        <v>13684</v>
      </c>
      <c r="O49" s="60"/>
    </row>
    <row r="50" spans="1:15" s="97" customFormat="1" ht="26">
      <c r="A50" s="56" t="s">
        <v>369</v>
      </c>
      <c r="B50" s="88" t="str">
        <f>'RPC RE34-COST ESTIMATE '!B50</f>
        <v>LV mainframes</v>
      </c>
      <c r="C50" s="100">
        <f>'RPC RE34-COST ESTIMATE '!C50</f>
        <v>27.588000000000001</v>
      </c>
      <c r="D50" s="61"/>
      <c r="E50" s="56" t="str">
        <f>'RPC RE34-COST ESTIMATE '!E50</f>
        <v>SY1527</v>
      </c>
      <c r="F50" s="56">
        <f>'RPC RE34-COST ESTIMATE '!F50</f>
        <v>5700</v>
      </c>
      <c r="G50" s="56" t="str">
        <f>'RPC RE34-COST ESTIMATE '!G50</f>
        <v>EUR</v>
      </c>
      <c r="H50" s="56" t="str">
        <f>'RPC RE34-COST ESTIMATE '!H50</f>
        <v>CAEN catalogue in the CERN epool, spring 2017</v>
      </c>
      <c r="I50" s="56"/>
      <c r="J50" s="56">
        <f>'RPC RE34-COST ESTIMATE '!J50</f>
        <v>3</v>
      </c>
      <c r="K50" s="56">
        <f>'RPC RE34-COST ESTIMATE '!K50</f>
        <v>1</v>
      </c>
      <c r="L50" s="56">
        <f>'RPC RE34-COST ESTIMATE '!L50</f>
        <v>0</v>
      </c>
      <c r="M50" s="56">
        <f>'RPC RE34-COST ESTIMATE '!M50</f>
        <v>4</v>
      </c>
      <c r="N50" s="56">
        <f>'RPC RE34-COST ESTIMATE '!N50</f>
        <v>22800</v>
      </c>
      <c r="O50" s="60"/>
    </row>
    <row r="51" spans="1:15" s="97" customFormat="1">
      <c r="A51" s="56"/>
      <c r="B51" s="88"/>
      <c r="C51" s="100"/>
      <c r="D51" s="61"/>
      <c r="E51" s="56"/>
      <c r="F51" s="56"/>
      <c r="G51" s="56"/>
      <c r="H51" s="56"/>
      <c r="I51" s="56"/>
      <c r="J51" s="56"/>
      <c r="K51" s="56"/>
      <c r="L51" s="56"/>
      <c r="M51" s="56"/>
      <c r="N51" s="56"/>
      <c r="O51" s="60"/>
    </row>
    <row r="52" spans="1:15" s="97" customFormat="1">
      <c r="A52" s="56"/>
      <c r="B52" s="88"/>
      <c r="C52" s="100"/>
      <c r="D52" s="61"/>
      <c r="E52" s="56"/>
      <c r="F52" s="56"/>
      <c r="G52" s="56"/>
      <c r="H52" s="56"/>
      <c r="I52" s="56"/>
      <c r="J52" s="56"/>
      <c r="K52" s="56"/>
      <c r="L52" s="56"/>
      <c r="M52" s="56"/>
      <c r="N52" s="56"/>
      <c r="O52" s="60"/>
    </row>
    <row r="53" spans="1:15" s="97" customFormat="1">
      <c r="A53" s="56"/>
      <c r="B53" s="88"/>
      <c r="C53" s="100"/>
      <c r="D53" s="61"/>
      <c r="E53" s="56"/>
      <c r="F53" s="56"/>
      <c r="G53" s="56"/>
      <c r="H53" s="56"/>
      <c r="I53" s="56"/>
      <c r="J53" s="56"/>
      <c r="K53" s="56"/>
      <c r="L53" s="56"/>
      <c r="M53" s="56"/>
      <c r="N53" s="56"/>
      <c r="O53" s="60"/>
    </row>
    <row r="54" spans="1:15" s="97" customFormat="1">
      <c r="A54" s="54" t="s">
        <v>370</v>
      </c>
      <c r="B54" s="70" t="str">
        <f>'RPC RE34-COST ESTIMATE '!B54</f>
        <v>Services</v>
      </c>
      <c r="C54" s="99">
        <f>SUM(C55:C57)</f>
        <v>128.31399999999999</v>
      </c>
      <c r="D54" s="61"/>
      <c r="E54" s="56">
        <f>'RPC RE34-COST ESTIMATE '!E54</f>
        <v>0</v>
      </c>
      <c r="F54" s="56">
        <f>'RPC RE34-COST ESTIMATE '!F54</f>
        <v>0</v>
      </c>
      <c r="G54" s="56">
        <f>'RPC RE34-COST ESTIMATE '!G54</f>
        <v>0</v>
      </c>
      <c r="H54" s="56">
        <f>'RPC RE34-COST ESTIMATE '!H54</f>
        <v>0</v>
      </c>
      <c r="I54" s="56"/>
      <c r="J54" s="56">
        <f>'RPC RE34-COST ESTIMATE '!J54</f>
        <v>0</v>
      </c>
      <c r="K54" s="56">
        <f>'RPC RE34-COST ESTIMATE '!K54</f>
        <v>0</v>
      </c>
      <c r="L54" s="56">
        <f>'RPC RE34-COST ESTIMATE '!L54</f>
        <v>0</v>
      </c>
      <c r="M54" s="56">
        <f>'RPC RE34-COST ESTIMATE '!M54</f>
        <v>0</v>
      </c>
      <c r="N54" s="56">
        <f>'RPC RE34-COST ESTIMATE '!N54</f>
        <v>0</v>
      </c>
      <c r="O54" s="60"/>
    </row>
    <row r="55" spans="1:15" s="97" customFormat="1" ht="26">
      <c r="A55" s="56" t="s">
        <v>371</v>
      </c>
      <c r="B55" s="88" t="str">
        <f>'RPC RE34-COST ESTIMATE '!B55</f>
        <v>Cooling System</v>
      </c>
      <c r="C55" s="100">
        <f>'RPC RE34-COST ESTIMATE '!C55</f>
        <v>50</v>
      </c>
      <c r="D55" s="61"/>
      <c r="E55" s="56" t="str">
        <f>'RPC RE34-COST ESTIMATE '!E55</f>
        <v>Cost and installation the cooling pipes from the chambers to the patch panel</v>
      </c>
      <c r="F55" s="56">
        <f>'RPC RE34-COST ESTIMATE '!F55</f>
        <v>50000</v>
      </c>
      <c r="G55" s="56" t="str">
        <f>'RPC RE34-COST ESTIMATE '!G55</f>
        <v>CHF</v>
      </c>
      <c r="H55" s="56" t="str">
        <f>'RPC RE34-COST ESTIMATE '!H55</f>
        <v>CERN quotation from DT-PH-CERN group</v>
      </c>
      <c r="I55" s="56"/>
      <c r="J55" s="56">
        <f>'RPC RE34-COST ESTIMATE '!J55</f>
        <v>1</v>
      </c>
      <c r="K55" s="56">
        <f>'RPC RE34-COST ESTIMATE '!K55</f>
        <v>0</v>
      </c>
      <c r="L55" s="56">
        <f>'RPC RE34-COST ESTIMATE '!L55</f>
        <v>0</v>
      </c>
      <c r="M55" s="56">
        <f>'RPC RE34-COST ESTIMATE '!M55</f>
        <v>1</v>
      </c>
      <c r="N55" s="56">
        <f>'RPC RE34-COST ESTIMATE '!N55</f>
        <v>50000</v>
      </c>
      <c r="O55" s="60"/>
    </row>
    <row r="56" spans="1:15" s="35" customFormat="1" ht="65">
      <c r="A56" s="56" t="s">
        <v>372</v>
      </c>
      <c r="B56" s="88" t="str">
        <f>'RPC RE34-COST ESTIMATE '!B56</f>
        <v>Gas System: Infrastructure on disks</v>
      </c>
      <c r="C56" s="100">
        <f>'RPC RE34-COST ESTIMATE '!C56</f>
        <v>50</v>
      </c>
      <c r="D56" s="61"/>
      <c r="E56" s="56" t="str">
        <f>'RPC RE34-COST ESTIMATE '!E56</f>
        <v>connectors, plastic, flow cells, distribution mainfolds, copper pipes € 200 per 100 m. We need 1000 m per disk. Man Power : 64 CHF per hour per person</v>
      </c>
      <c r="F56" s="56">
        <f>'RPC RE34-COST ESTIMATE '!F56</f>
        <v>50000</v>
      </c>
      <c r="G56" s="56" t="str">
        <f>'RPC RE34-COST ESTIMATE '!G56</f>
        <v>CHF</v>
      </c>
      <c r="H56" s="56" t="str">
        <f>'RPC RE34-COST ESTIMATE '!H56</f>
        <v>CERN quotation from DT-PH-CERN group</v>
      </c>
      <c r="I56" s="56"/>
      <c r="J56" s="56">
        <f>'RPC RE34-COST ESTIMATE '!J56</f>
        <v>1</v>
      </c>
      <c r="K56" s="56">
        <f>'RPC RE34-COST ESTIMATE '!K56</f>
        <v>0</v>
      </c>
      <c r="L56" s="56">
        <f>'RPC RE34-COST ESTIMATE '!L56</f>
        <v>0</v>
      </c>
      <c r="M56" s="56">
        <f>'RPC RE34-COST ESTIMATE '!M56</f>
        <v>1</v>
      </c>
      <c r="N56" s="56">
        <f>'RPC RE34-COST ESTIMATE '!N56</f>
        <v>50000</v>
      </c>
      <c r="O56" s="174"/>
    </row>
    <row r="57" spans="1:15" ht="39">
      <c r="A57" s="56" t="s">
        <v>373</v>
      </c>
      <c r="B57" s="88" t="str">
        <f>'RPC RE34-COST ESTIMATE '!B57</f>
        <v>Temperature Sensor (DCS)</v>
      </c>
      <c r="C57" s="100">
        <f>'RPC RE34-COST ESTIMATE '!C57</f>
        <v>28.313999999999997</v>
      </c>
      <c r="D57" s="61"/>
      <c r="E57" s="56" t="str">
        <f>'RPC RE34-COST ESTIMATE '!E57</f>
        <v xml:space="preserve">One sensors per chamber and installation of the fiber from the chamber to the periferic </v>
      </c>
      <c r="F57" s="56">
        <f>'RPC RE34-COST ESTIMATE '!F57</f>
        <v>300</v>
      </c>
      <c r="G57" s="56" t="str">
        <f>'RPC RE34-COST ESTIMATE '!G57</f>
        <v>EUR</v>
      </c>
      <c r="H57" s="56" t="str">
        <f>'RPC RE34-COST ESTIMATE '!H57</f>
        <v>CERN quotation from DT-PH-CERN group</v>
      </c>
      <c r="I57" s="56"/>
      <c r="J57" s="56">
        <f>'RPC RE34-COST ESTIMATE '!J57</f>
        <v>72</v>
      </c>
      <c r="K57" s="56">
        <f>'RPC RE34-COST ESTIMATE '!K57</f>
        <v>4</v>
      </c>
      <c r="L57" s="56">
        <f>'RPC RE34-COST ESTIMATE '!L57</f>
        <v>2</v>
      </c>
      <c r="M57" s="56">
        <f>'RPC RE34-COST ESTIMATE '!M57</f>
        <v>78</v>
      </c>
      <c r="N57" s="56">
        <f>'RPC RE34-COST ESTIMATE '!N57</f>
        <v>23400</v>
      </c>
      <c r="O57" s="60"/>
    </row>
    <row r="58" spans="1:15">
      <c r="A58" s="56"/>
      <c r="B58" s="88"/>
      <c r="C58" s="100"/>
      <c r="D58" s="61"/>
      <c r="E58" s="56"/>
      <c r="F58" s="56"/>
      <c r="G58" s="56"/>
      <c r="H58" s="56"/>
      <c r="I58" s="56"/>
      <c r="J58" s="56"/>
      <c r="K58" s="56"/>
      <c r="L58" s="56"/>
      <c r="M58" s="56"/>
      <c r="N58" s="56"/>
      <c r="O58" s="60"/>
    </row>
    <row r="60" spans="1:15">
      <c r="A60" s="56"/>
      <c r="B60" s="88"/>
      <c r="C60" s="100"/>
      <c r="D60" s="61"/>
      <c r="E60" s="56"/>
      <c r="F60" s="56"/>
      <c r="G60" s="56"/>
      <c r="H60" s="56"/>
      <c r="I60" s="56"/>
      <c r="J60" s="56"/>
      <c r="K60" s="56"/>
      <c r="L60" s="56"/>
      <c r="M60" s="56"/>
      <c r="N60" s="56"/>
      <c r="O60" s="60"/>
    </row>
    <row r="61" spans="1:15" s="35" customFormat="1">
      <c r="A61" s="54" t="s">
        <v>374</v>
      </c>
      <c r="B61" s="70" t="str">
        <f>'RPC RE34-COST ESTIMATE '!B61</f>
        <v>Chamber Assembly and QC</v>
      </c>
      <c r="C61" s="99">
        <f>SUM(C62:C65)</f>
        <v>190</v>
      </c>
      <c r="D61" s="61"/>
      <c r="E61" s="56">
        <f>'RPC RE34-COST ESTIMATE '!E61</f>
        <v>0</v>
      </c>
      <c r="F61" s="56">
        <f>'RPC RE34-COST ESTIMATE '!F61</f>
        <v>0</v>
      </c>
      <c r="G61" s="56">
        <f>'RPC RE34-COST ESTIMATE '!G61</f>
        <v>0</v>
      </c>
      <c r="H61" s="56">
        <f>'RPC RE34-COST ESTIMATE '!H61</f>
        <v>0</v>
      </c>
      <c r="I61" s="56"/>
      <c r="J61" s="56">
        <f>'RPC RE34-COST ESTIMATE '!J61</f>
        <v>0</v>
      </c>
      <c r="K61" s="56">
        <f>'RPC RE34-COST ESTIMATE '!K61</f>
        <v>0</v>
      </c>
      <c r="L61" s="56">
        <f>'RPC RE34-COST ESTIMATE '!L61</f>
        <v>0</v>
      </c>
      <c r="M61" s="56">
        <f>'RPC RE34-COST ESTIMATE '!M61</f>
        <v>0</v>
      </c>
      <c r="N61" s="56">
        <f>'RPC RE34-COST ESTIMATE '!N61</f>
        <v>0</v>
      </c>
      <c r="O61" s="174"/>
    </row>
    <row r="62" spans="1:15" s="97" customFormat="1" ht="26">
      <c r="A62" s="56" t="s">
        <v>375</v>
      </c>
      <c r="B62" s="88" t="str">
        <f>'RPC RE34-COST ESTIMATE '!B62</f>
        <v>Component for assembling</v>
      </c>
      <c r="C62" s="100">
        <f>'RPC RE34-COST ESTIMATE '!C62</f>
        <v>35</v>
      </c>
      <c r="D62" s="61"/>
      <c r="E62" s="56" t="str">
        <f>'RPC RE34-COST ESTIMATE '!E62</f>
        <v>Tables and tools at 904</v>
      </c>
      <c r="F62" s="56">
        <f>'RPC RE34-COST ESTIMATE '!F62</f>
        <v>35000</v>
      </c>
      <c r="G62" s="56" t="str">
        <f>'RPC RE34-COST ESTIMATE '!G62</f>
        <v>CHF</v>
      </c>
      <c r="H62" s="56" t="str">
        <f>'RPC RE34-COST ESTIMATE '!H62</f>
        <v>Extrapolation from the recent RE4 experience (installed in LS1)</v>
      </c>
      <c r="I62" s="56"/>
      <c r="J62" s="56">
        <f>'RPC RE34-COST ESTIMATE '!J62</f>
        <v>1</v>
      </c>
      <c r="K62" s="56">
        <f>'RPC RE34-COST ESTIMATE '!K62</f>
        <v>0</v>
      </c>
      <c r="L62" s="56">
        <f>'RPC RE34-COST ESTIMATE '!L62</f>
        <v>0</v>
      </c>
      <c r="M62" s="56">
        <f>'RPC RE34-COST ESTIMATE '!M62</f>
        <v>1</v>
      </c>
      <c r="N62" s="56">
        <f>'RPC RE34-COST ESTIMATE '!N62</f>
        <v>35000</v>
      </c>
      <c r="O62" s="60"/>
    </row>
    <row r="63" spans="1:15" s="173" customFormat="1" ht="26">
      <c r="A63" s="56" t="s">
        <v>376</v>
      </c>
      <c r="B63" s="88" t="str">
        <f>'RPC RE34-COST ESTIMATE '!B63</f>
        <v>Components for Testing</v>
      </c>
      <c r="C63" s="100">
        <f>'RPC RE34-COST ESTIMATE '!C63</f>
        <v>50</v>
      </c>
      <c r="D63" s="61"/>
      <c r="E63" s="56" t="str">
        <f>'RPC RE34-COST ESTIMATE '!E63</f>
        <v>Material needed at 904 test [Electronics Pool, Gas]</v>
      </c>
      <c r="F63" s="56">
        <f>'RPC RE34-COST ESTIMATE '!F63</f>
        <v>50000</v>
      </c>
      <c r="G63" s="56" t="str">
        <f>'RPC RE34-COST ESTIMATE '!G63</f>
        <v>CHF</v>
      </c>
      <c r="H63" s="56" t="str">
        <f>'RPC RE34-COST ESTIMATE '!H63</f>
        <v>Extrapolation from the recent RE4 experience (installed in LS1)</v>
      </c>
      <c r="I63" s="56"/>
      <c r="J63" s="56">
        <f>'RPC RE34-COST ESTIMATE '!J63</f>
        <v>1</v>
      </c>
      <c r="K63" s="56">
        <f>'RPC RE34-COST ESTIMATE '!K63</f>
        <v>0</v>
      </c>
      <c r="L63" s="56">
        <f>'RPC RE34-COST ESTIMATE '!L63</f>
        <v>0</v>
      </c>
      <c r="M63" s="56">
        <f>'RPC RE34-COST ESTIMATE '!M63</f>
        <v>1</v>
      </c>
      <c r="N63" s="56">
        <f>'RPC RE34-COST ESTIMATE '!N63</f>
        <v>50000</v>
      </c>
      <c r="O63" s="172"/>
    </row>
    <row r="64" spans="1:15" s="101" customFormat="1" ht="26">
      <c r="A64" s="56" t="s">
        <v>377</v>
      </c>
      <c r="B64" s="88" t="str">
        <f>'RPC RE34-COST ESTIMATE '!B64</f>
        <v>Testing consumables</v>
      </c>
      <c r="C64" s="100">
        <f>'RPC RE34-COST ESTIMATE '!C64</f>
        <v>50</v>
      </c>
      <c r="D64" s="61"/>
      <c r="E64" s="56" t="str">
        <f>'RPC RE34-COST ESTIMATE '!E64</f>
        <v>Test at the sites</v>
      </c>
      <c r="F64" s="56">
        <f>'RPC RE34-COST ESTIMATE '!F64</f>
        <v>50000</v>
      </c>
      <c r="G64" s="56" t="str">
        <f>'RPC RE34-COST ESTIMATE '!G64</f>
        <v>CHF</v>
      </c>
      <c r="H64" s="56" t="str">
        <f>'RPC RE34-COST ESTIMATE '!H64</f>
        <v>Extrapolation from the recent RE4 experience (installed in LS1)</v>
      </c>
      <c r="I64" s="56"/>
      <c r="J64" s="56">
        <f>'RPC RE34-COST ESTIMATE '!J64</f>
        <v>1</v>
      </c>
      <c r="K64" s="56">
        <f>'RPC RE34-COST ESTIMATE '!K64</f>
        <v>0</v>
      </c>
      <c r="L64" s="56">
        <f>'RPC RE34-COST ESTIMATE '!L64</f>
        <v>0</v>
      </c>
      <c r="M64" s="56">
        <f>'RPC RE34-COST ESTIMATE '!M64</f>
        <v>1</v>
      </c>
      <c r="N64" s="56">
        <f>'RPC RE34-COST ESTIMATE '!N64</f>
        <v>50000</v>
      </c>
      <c r="O64" s="73"/>
    </row>
    <row r="65" spans="1:15" ht="26">
      <c r="A65" s="56" t="s">
        <v>378</v>
      </c>
      <c r="B65" s="88" t="str">
        <f>'RPC RE34-COST ESTIMATE '!B65</f>
        <v>Shipment to CERN/COMPANY/Production sites</v>
      </c>
      <c r="C65" s="100">
        <f>'RPC RE34-COST ESTIMATE '!C65</f>
        <v>55</v>
      </c>
      <c r="D65" s="61"/>
      <c r="E65" s="56" t="str">
        <f>'RPC RE34-COST ESTIMATE '!E65</f>
        <v>Bakelite and Gap and chambers</v>
      </c>
      <c r="F65" s="56">
        <f>'RPC RE34-COST ESTIMATE '!F65</f>
        <v>55000</v>
      </c>
      <c r="G65" s="56" t="str">
        <f>'RPC RE34-COST ESTIMATE '!G65</f>
        <v>CHF</v>
      </c>
      <c r="H65" s="56" t="str">
        <f>'RPC RE34-COST ESTIMATE '!H65</f>
        <v>Extrapolation from the recent RE4 experience (installed in LS1)</v>
      </c>
      <c r="I65" s="56"/>
      <c r="J65" s="56">
        <f>'RPC RE34-COST ESTIMATE '!J65</f>
        <v>1</v>
      </c>
      <c r="K65" s="56">
        <f>'RPC RE34-COST ESTIMATE '!K65</f>
        <v>0</v>
      </c>
      <c r="L65" s="56">
        <f>'RPC RE34-COST ESTIMATE '!L65</f>
        <v>0</v>
      </c>
      <c r="M65" s="56">
        <f>'RPC RE34-COST ESTIMATE '!M65</f>
        <v>1</v>
      </c>
      <c r="N65" s="56">
        <f>'RPC RE34-COST ESTIMATE '!N65</f>
        <v>55000</v>
      </c>
      <c r="O65" s="60"/>
    </row>
    <row r="66" spans="1:15" s="97" customFormat="1">
      <c r="A66" s="56"/>
      <c r="B66" s="88"/>
      <c r="C66" s="100"/>
      <c r="D66" s="61"/>
      <c r="E66" s="56"/>
      <c r="F66" s="56"/>
      <c r="G66" s="56"/>
      <c r="H66" s="56"/>
      <c r="I66" s="56"/>
      <c r="J66" s="56"/>
      <c r="K66" s="56"/>
      <c r="L66" s="56"/>
      <c r="M66" s="56"/>
      <c r="N66" s="56"/>
      <c r="O66" s="98"/>
    </row>
    <row r="67" spans="1:15">
      <c r="A67" s="54" t="s">
        <v>379</v>
      </c>
      <c r="B67" s="70" t="str">
        <f>'RPC RE34-COST ESTIMATE '!B67</f>
        <v>LOGISTIC &amp; INSTALLATION</v>
      </c>
      <c r="C67" s="99">
        <f>SUM(C68:C70)</f>
        <v>151</v>
      </c>
      <c r="D67" s="61"/>
      <c r="E67" s="56">
        <f>'RPC RE34-COST ESTIMATE '!E67</f>
        <v>0</v>
      </c>
      <c r="F67" s="56">
        <f>'RPC RE34-COST ESTIMATE '!F67</f>
        <v>0</v>
      </c>
      <c r="G67" s="56">
        <f>'RPC RE34-COST ESTIMATE '!G67</f>
        <v>0</v>
      </c>
      <c r="H67" s="56">
        <f>'RPC RE34-COST ESTIMATE '!H67</f>
        <v>0</v>
      </c>
      <c r="I67" s="56"/>
      <c r="J67" s="56">
        <f>'RPC RE34-COST ESTIMATE '!J67</f>
        <v>0</v>
      </c>
      <c r="K67" s="56">
        <f>'RPC RE34-COST ESTIMATE '!K67</f>
        <v>0</v>
      </c>
      <c r="L67" s="56">
        <f>'RPC RE34-COST ESTIMATE '!L67</f>
        <v>0</v>
      </c>
      <c r="M67" s="56">
        <f>'RPC RE34-COST ESTIMATE '!M67</f>
        <v>0</v>
      </c>
      <c r="N67" s="56">
        <f>'RPC RE34-COST ESTIMATE '!N67</f>
        <v>0</v>
      </c>
      <c r="O67" s="60"/>
    </row>
    <row r="68" spans="1:15" ht="39">
      <c r="A68" s="56" t="s">
        <v>380</v>
      </c>
      <c r="B68" s="88" t="str">
        <f>'RPC RE34-COST ESTIMATE '!B68</f>
        <v>Consumables for Installations</v>
      </c>
      <c r="C68" s="100">
        <f>'RPC RE34-COST ESTIMATE '!C68</f>
        <v>66</v>
      </c>
      <c r="D68" s="61"/>
      <c r="E68" s="56" t="str">
        <f>'RPC RE34-COST ESTIMATE '!E68</f>
        <v>Mounting posts, frames to install the RE4-1 table</v>
      </c>
      <c r="F68" s="56">
        <f>'RPC RE34-COST ESTIMATE '!F68</f>
        <v>66000</v>
      </c>
      <c r="G68" s="56" t="str">
        <f>'RPC RE34-COST ESTIMATE '!G68</f>
        <v>CHF</v>
      </c>
      <c r="H68" s="56" t="str">
        <f>'RPC RE34-COST ESTIMATE '!H68</f>
        <v>design phase based on the recent  experience with installation of RE4 chambers</v>
      </c>
      <c r="I68" s="56"/>
      <c r="J68" s="56">
        <f>'RPC RE34-COST ESTIMATE '!J68</f>
        <v>1</v>
      </c>
      <c r="K68" s="56">
        <f>'RPC RE34-COST ESTIMATE '!K68</f>
        <v>0</v>
      </c>
      <c r="L68" s="56">
        <f>'RPC RE34-COST ESTIMATE '!L68</f>
        <v>0</v>
      </c>
      <c r="M68" s="56">
        <f>'RPC RE34-COST ESTIMATE '!M68</f>
        <v>1</v>
      </c>
      <c r="N68" s="56">
        <f>'RPC RE34-COST ESTIMATE '!N68</f>
        <v>66000</v>
      </c>
      <c r="O68" s="60"/>
    </row>
    <row r="69" spans="1:15" s="173" customFormat="1" ht="39">
      <c r="A69" s="56" t="s">
        <v>381</v>
      </c>
      <c r="B69" s="88" t="str">
        <f>'RPC RE34-COST ESTIMATE '!B69</f>
        <v>Mechanics for Logistics</v>
      </c>
      <c r="C69" s="100">
        <f>'RPC RE34-COST ESTIMATE '!C69</f>
        <v>40</v>
      </c>
      <c r="D69" s="61"/>
      <c r="E69" s="56" t="str">
        <f>'RPC RE34-COST ESTIMATE '!E69</f>
        <v>Troleys and installation AG (dinamic components)</v>
      </c>
      <c r="F69" s="56">
        <f>'RPC RE34-COST ESTIMATE '!F69</f>
        <v>40000</v>
      </c>
      <c r="G69" s="56" t="str">
        <f>'RPC RE34-COST ESTIMATE '!G69</f>
        <v>CHF</v>
      </c>
      <c r="H69" s="56" t="str">
        <f>'RPC RE34-COST ESTIMATE '!H69</f>
        <v>design phase based on the recent  experience with installation of RE4 chambers</v>
      </c>
      <c r="I69" s="56"/>
      <c r="J69" s="56">
        <f>'RPC RE34-COST ESTIMATE '!J69</f>
        <v>1</v>
      </c>
      <c r="K69" s="56">
        <f>'RPC RE34-COST ESTIMATE '!K69</f>
        <v>0</v>
      </c>
      <c r="L69" s="56">
        <f>'RPC RE34-COST ESTIMATE '!L69</f>
        <v>0</v>
      </c>
      <c r="M69" s="56">
        <f>'RPC RE34-COST ESTIMATE '!M69</f>
        <v>1</v>
      </c>
      <c r="N69" s="56">
        <f>'RPC RE34-COST ESTIMATE '!N69</f>
        <v>40000</v>
      </c>
      <c r="O69" s="172"/>
    </row>
    <row r="70" spans="1:15" s="101" customFormat="1" ht="39">
      <c r="A70" s="56" t="s">
        <v>382</v>
      </c>
      <c r="B70" s="88" t="str">
        <f>'RPC RE34-COST ESTIMATE '!B70</f>
        <v>Mechanics for Installation</v>
      </c>
      <c r="C70" s="100">
        <f>'RPC RE34-COST ESTIMATE '!C70</f>
        <v>45</v>
      </c>
      <c r="D70" s="61"/>
      <c r="E70" s="56" t="str">
        <f>'RPC RE34-COST ESTIMATE '!E70</f>
        <v>Material for mounting (static components)</v>
      </c>
      <c r="F70" s="56">
        <f>'RPC RE34-COST ESTIMATE '!F70</f>
        <v>45000</v>
      </c>
      <c r="G70" s="56" t="str">
        <f>'RPC RE34-COST ESTIMATE '!G70</f>
        <v>CHF</v>
      </c>
      <c r="H70" s="56" t="str">
        <f>'RPC RE34-COST ESTIMATE '!H70</f>
        <v>design phase based on the recent  experience with installation of RE4 chambers</v>
      </c>
      <c r="I70" s="56"/>
      <c r="J70" s="56">
        <f>'RPC RE34-COST ESTIMATE '!J70</f>
        <v>1</v>
      </c>
      <c r="K70" s="56">
        <f>'RPC RE34-COST ESTIMATE '!K70</f>
        <v>0</v>
      </c>
      <c r="L70" s="56">
        <f>'RPC RE34-COST ESTIMATE '!L70</f>
        <v>0</v>
      </c>
      <c r="M70" s="56">
        <f>'RPC RE34-COST ESTIMATE '!M70</f>
        <v>1</v>
      </c>
      <c r="N70" s="56">
        <f>'RPC RE34-COST ESTIMATE '!N70</f>
        <v>45000</v>
      </c>
      <c r="O70" s="73"/>
    </row>
    <row r="71" spans="1:15" s="101" customFormat="1">
      <c r="A71" s="56"/>
      <c r="B71" s="88"/>
      <c r="C71" s="100"/>
      <c r="D71" s="61"/>
      <c r="E71" s="56"/>
      <c r="F71" s="56"/>
      <c r="G71" s="56"/>
      <c r="H71" s="56"/>
      <c r="I71" s="56"/>
      <c r="J71" s="56"/>
      <c r="K71" s="56"/>
      <c r="L71" s="56"/>
      <c r="M71" s="56"/>
      <c r="N71" s="56"/>
      <c r="O71" s="73"/>
    </row>
  </sheetData>
  <mergeCells count="1">
    <mergeCell ref="B1:D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5" sqref="B5"/>
    </sheetView>
  </sheetViews>
  <sheetFormatPr baseColWidth="10" defaultColWidth="11" defaultRowHeight="95" customHeight="1" x14ac:dyDescent="0"/>
  <cols>
    <col min="1" max="1" width="11" style="28"/>
    <col min="2" max="2" width="152.85546875" style="27" customWidth="1"/>
    <col min="3" max="16384" width="11" style="28"/>
  </cols>
  <sheetData>
    <row r="1" spans="1:2" ht="53" customHeight="1">
      <c r="A1" s="26" t="s">
        <v>50</v>
      </c>
      <c r="B1" s="31" t="s">
        <v>182</v>
      </c>
    </row>
    <row r="2" spans="1:2" ht="53" customHeight="1">
      <c r="A2" s="29" t="s">
        <v>34</v>
      </c>
      <c r="B2" s="27" t="s">
        <v>155</v>
      </c>
    </row>
    <row r="3" spans="1:2" ht="53" customHeight="1">
      <c r="A3" s="29" t="s">
        <v>35</v>
      </c>
      <c r="B3" s="27" t="s">
        <v>181</v>
      </c>
    </row>
    <row r="4" spans="1:2" ht="62" customHeight="1">
      <c r="A4" s="29" t="s">
        <v>2</v>
      </c>
      <c r="B4" s="27" t="s">
        <v>151</v>
      </c>
    </row>
    <row r="5" spans="1:2" ht="63" customHeight="1">
      <c r="A5" s="29" t="s">
        <v>3</v>
      </c>
      <c r="B5" s="27" t="s">
        <v>180</v>
      </c>
    </row>
    <row r="6" spans="1:2" ht="62" customHeight="1">
      <c r="A6" s="29" t="s">
        <v>36</v>
      </c>
      <c r="B6" s="27" t="s">
        <v>31</v>
      </c>
    </row>
    <row r="7" spans="1:2" ht="62" customHeight="1">
      <c r="A7" s="29" t="s">
        <v>37</v>
      </c>
      <c r="B7" s="27" t="s">
        <v>188</v>
      </c>
    </row>
    <row r="8" spans="1:2" ht="62" customHeight="1">
      <c r="A8" s="29" t="s">
        <v>38</v>
      </c>
      <c r="B8" s="27" t="s">
        <v>186</v>
      </c>
    </row>
    <row r="9" spans="1:2" ht="62" customHeight="1">
      <c r="A9" s="29" t="s">
        <v>39</v>
      </c>
      <c r="B9" s="27" t="s">
        <v>30</v>
      </c>
    </row>
    <row r="10" spans="1:2" ht="62" customHeight="1">
      <c r="A10" s="29" t="s">
        <v>40</v>
      </c>
      <c r="B10" s="27" t="s">
        <v>106</v>
      </c>
    </row>
    <row r="11" spans="1:2" ht="62" customHeight="1">
      <c r="A11" s="29" t="s">
        <v>41</v>
      </c>
      <c r="B11" s="53" t="s">
        <v>107</v>
      </c>
    </row>
    <row r="12" spans="1:2" ht="62" customHeight="1">
      <c r="A12" s="29" t="s">
        <v>42</v>
      </c>
      <c r="B12" s="27" t="s">
        <v>187</v>
      </c>
    </row>
    <row r="13" spans="1:2" ht="91" customHeight="1">
      <c r="A13" s="29" t="s">
        <v>109</v>
      </c>
      <c r="B13" s="27" t="s">
        <v>183</v>
      </c>
    </row>
    <row r="14" spans="1:2" ht="91" customHeight="1">
      <c r="A14" s="29" t="s">
        <v>110</v>
      </c>
      <c r="B14" s="27" t="s">
        <v>184</v>
      </c>
    </row>
    <row r="15" spans="1:2" ht="91" customHeight="1">
      <c r="A15" s="29" t="s">
        <v>178</v>
      </c>
      <c r="B15" s="30" t="s">
        <v>179</v>
      </c>
    </row>
    <row r="16" spans="1:2" ht="95" customHeight="1">
      <c r="B16" s="52" t="s">
        <v>185</v>
      </c>
    </row>
  </sheetData>
  <phoneticPr fontId="5"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8"/>
  <sheetViews>
    <sheetView workbookViewId="0">
      <selection activeCell="A7" sqref="A7"/>
    </sheetView>
  </sheetViews>
  <sheetFormatPr baseColWidth="10" defaultRowHeight="13" x14ac:dyDescent="0"/>
  <cols>
    <col min="3" max="3" width="16.140625" bestFit="1" customWidth="1"/>
    <col min="4" max="4" width="11.7109375" bestFit="1" customWidth="1"/>
  </cols>
  <sheetData>
    <row r="3" spans="1:4">
      <c r="A3" t="s">
        <v>498</v>
      </c>
    </row>
    <row r="4" spans="1:4">
      <c r="A4" t="s">
        <v>499</v>
      </c>
    </row>
    <row r="5" spans="1:4">
      <c r="A5" t="s">
        <v>504</v>
      </c>
    </row>
    <row r="6" spans="1:4">
      <c r="A6" t="s">
        <v>505</v>
      </c>
    </row>
    <row r="8" spans="1:4">
      <c r="A8" t="s">
        <v>500</v>
      </c>
      <c r="B8" t="s">
        <v>501</v>
      </c>
      <c r="C8" t="s">
        <v>502</v>
      </c>
      <c r="D8" t="s">
        <v>503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D13" sqref="D13"/>
    </sheetView>
  </sheetViews>
  <sheetFormatPr baseColWidth="10" defaultRowHeight="13" x14ac:dyDescent="0"/>
  <cols>
    <col min="4" max="4" width="19.5703125" bestFit="1" customWidth="1"/>
    <col min="5" max="5" width="19.5703125" style="5" customWidth="1"/>
    <col min="6" max="6" width="20.28515625" bestFit="1" customWidth="1"/>
  </cols>
  <sheetData>
    <row r="1" spans="1:6" ht="14" thickBot="1">
      <c r="A1" s="5" t="s">
        <v>506</v>
      </c>
      <c r="B1" s="442" t="s">
        <v>507</v>
      </c>
      <c r="C1" s="442" t="s">
        <v>508</v>
      </c>
      <c r="D1" s="442" t="s">
        <v>509</v>
      </c>
      <c r="E1" s="442" t="s">
        <v>523</v>
      </c>
      <c r="F1" s="442" t="s">
        <v>510</v>
      </c>
    </row>
    <row r="2" spans="1:6" ht="14" thickBot="1">
      <c r="A2" s="5"/>
      <c r="B2" s="442" t="s">
        <v>512</v>
      </c>
      <c r="C2" s="393">
        <v>2</v>
      </c>
      <c r="D2" s="393">
        <v>18</v>
      </c>
      <c r="E2" s="393">
        <v>1</v>
      </c>
      <c r="F2" s="393">
        <f>D2*C2</f>
        <v>36</v>
      </c>
    </row>
    <row r="3" spans="1:6" ht="14" thickBot="1">
      <c r="A3" s="5"/>
      <c r="B3" s="442" t="s">
        <v>511</v>
      </c>
      <c r="C3" s="393">
        <v>2</v>
      </c>
      <c r="D3" s="393">
        <v>18</v>
      </c>
      <c r="E3" s="393">
        <v>1</v>
      </c>
      <c r="F3" s="393">
        <f>D3*C3</f>
        <v>36</v>
      </c>
    </row>
    <row r="4" spans="1:6" ht="14" thickBot="1">
      <c r="A4" s="5"/>
      <c r="B4" s="442"/>
      <c r="C4" s="393"/>
      <c r="D4" s="393"/>
      <c r="E4" s="393"/>
      <c r="F4" s="393"/>
    </row>
    <row r="5" spans="1:6" ht="14" thickBot="1">
      <c r="A5" s="5"/>
      <c r="B5" s="442" t="s">
        <v>513</v>
      </c>
      <c r="C5" s="393"/>
      <c r="D5" s="393"/>
      <c r="E5" s="393"/>
      <c r="F5" s="393">
        <f>SUM(F2:F3)</f>
        <v>72</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8"/>
  <sheetViews>
    <sheetView workbookViewId="0">
      <selection activeCell="A4" sqref="A4:G10"/>
    </sheetView>
  </sheetViews>
  <sheetFormatPr baseColWidth="10" defaultRowHeight="13" x14ac:dyDescent="0"/>
  <cols>
    <col min="1" max="1" width="21.5703125" customWidth="1"/>
    <col min="2" max="2" width="22.140625" customWidth="1"/>
    <col min="3" max="3" width="18.140625" bestFit="1" customWidth="1"/>
    <col min="4" max="4" width="11.85546875" bestFit="1" customWidth="1"/>
    <col min="6" max="6" width="14" bestFit="1" customWidth="1"/>
    <col min="7" max="7" width="43.5703125" customWidth="1"/>
  </cols>
  <sheetData>
    <row r="3" spans="1:7" ht="14" thickBot="1"/>
    <row r="4" spans="1:7" s="5" customFormat="1" ht="15" thickBot="1">
      <c r="A4" s="444"/>
      <c r="B4" s="444" t="s">
        <v>514</v>
      </c>
      <c r="C4" s="444" t="s">
        <v>515</v>
      </c>
      <c r="D4" s="444" t="s">
        <v>117</v>
      </c>
      <c r="E4" s="444" t="s">
        <v>516</v>
      </c>
      <c r="F4" s="444" t="s">
        <v>92</v>
      </c>
      <c r="G4" s="444" t="s">
        <v>517</v>
      </c>
    </row>
    <row r="5" spans="1:7">
      <c r="A5" s="472" t="s">
        <v>326</v>
      </c>
      <c r="B5" s="473" t="s">
        <v>189</v>
      </c>
      <c r="C5" s="474"/>
      <c r="D5" s="474"/>
      <c r="E5" s="474"/>
      <c r="F5" s="474"/>
      <c r="G5" s="474"/>
    </row>
    <row r="6" spans="1:7">
      <c r="A6" s="56" t="s">
        <v>347</v>
      </c>
      <c r="B6" s="57" t="s">
        <v>190</v>
      </c>
      <c r="C6" s="447">
        <v>1</v>
      </c>
      <c r="D6" s="447">
        <f>C6*'Number of Chambers'!$F$5</f>
        <v>72</v>
      </c>
      <c r="E6" s="447">
        <f>F14</f>
        <v>1030</v>
      </c>
      <c r="F6" s="447" t="str">
        <f>G14</f>
        <v>EUR</v>
      </c>
      <c r="G6" s="447" t="s">
        <v>586</v>
      </c>
    </row>
    <row r="7" spans="1:7" ht="26">
      <c r="A7" s="56" t="s">
        <v>348</v>
      </c>
      <c r="B7" s="57" t="s">
        <v>191</v>
      </c>
      <c r="C7" s="447">
        <v>1</v>
      </c>
      <c r="D7" s="447">
        <f>C7*'Number of Chambers'!$F$5</f>
        <v>72</v>
      </c>
      <c r="E7" s="447">
        <f t="shared" ref="E7:F10" si="0">F15</f>
        <v>2000</v>
      </c>
      <c r="F7" s="447" t="str">
        <f t="shared" si="0"/>
        <v>EUR</v>
      </c>
      <c r="G7" s="63" t="s">
        <v>585</v>
      </c>
    </row>
    <row r="8" spans="1:7">
      <c r="A8" s="56" t="s">
        <v>349</v>
      </c>
      <c r="B8" s="57" t="s">
        <v>192</v>
      </c>
      <c r="C8" s="447">
        <v>1</v>
      </c>
      <c r="D8" s="447">
        <f>C8*'Number of Chambers'!$F$5</f>
        <v>72</v>
      </c>
      <c r="E8" s="447">
        <f t="shared" si="0"/>
        <v>3250</v>
      </c>
      <c r="F8" s="447" t="str">
        <f t="shared" si="0"/>
        <v>CHF</v>
      </c>
      <c r="G8" s="447" t="s">
        <v>587</v>
      </c>
    </row>
    <row r="9" spans="1:7">
      <c r="A9" s="56" t="s">
        <v>350</v>
      </c>
      <c r="B9" s="57" t="s">
        <v>193</v>
      </c>
      <c r="C9" s="447">
        <v>1</v>
      </c>
      <c r="D9" s="447">
        <f>C9*'Number of Chambers'!$F$5</f>
        <v>72</v>
      </c>
      <c r="E9" s="447">
        <f t="shared" si="0"/>
        <v>1000</v>
      </c>
      <c r="F9" s="447" t="str">
        <f t="shared" si="0"/>
        <v>CHF</v>
      </c>
      <c r="G9" s="447" t="s">
        <v>588</v>
      </c>
    </row>
    <row r="10" spans="1:7" ht="26">
      <c r="A10" s="56" t="s">
        <v>351</v>
      </c>
      <c r="B10" s="57" t="s">
        <v>194</v>
      </c>
      <c r="C10" s="447">
        <v>1</v>
      </c>
      <c r="D10" s="447">
        <f>C10*'Number of Chambers'!$F$5</f>
        <v>72</v>
      </c>
      <c r="E10" s="447">
        <f t="shared" si="0"/>
        <v>600</v>
      </c>
      <c r="F10" s="447" t="str">
        <f t="shared" si="0"/>
        <v>CHF</v>
      </c>
      <c r="G10" s="63" t="s">
        <v>585</v>
      </c>
    </row>
    <row r="12" spans="1:7" ht="14" thickBot="1"/>
    <row r="13" spans="1:7" ht="14" thickBot="1">
      <c r="A13" s="470" t="s">
        <v>262</v>
      </c>
      <c r="B13" s="477" t="s">
        <v>532</v>
      </c>
      <c r="C13" s="463" t="s">
        <v>534</v>
      </c>
      <c r="D13" s="463" t="s">
        <v>533</v>
      </c>
      <c r="E13" s="463" t="s">
        <v>530</v>
      </c>
      <c r="F13" s="463" t="s">
        <v>535</v>
      </c>
      <c r="G13" s="463" t="s">
        <v>536</v>
      </c>
    </row>
    <row r="14" spans="1:7">
      <c r="A14" s="476" t="s">
        <v>190</v>
      </c>
      <c r="B14" s="396">
        <v>2</v>
      </c>
      <c r="C14" s="396">
        <v>4</v>
      </c>
      <c r="D14" s="396">
        <f>1030/4</f>
        <v>257.5</v>
      </c>
      <c r="E14" s="396" t="s">
        <v>91</v>
      </c>
      <c r="F14" s="396">
        <f>C14*D14</f>
        <v>1030</v>
      </c>
      <c r="G14" s="396" t="str">
        <f>E14</f>
        <v>EUR</v>
      </c>
    </row>
    <row r="15" spans="1:7">
      <c r="A15" s="475" t="s">
        <v>537</v>
      </c>
      <c r="B15" s="394"/>
      <c r="C15" s="394">
        <v>1</v>
      </c>
      <c r="D15" s="394"/>
      <c r="E15" s="394" t="s">
        <v>91</v>
      </c>
      <c r="F15" s="394">
        <v>2000</v>
      </c>
      <c r="G15" s="394" t="str">
        <f>E15</f>
        <v>EUR</v>
      </c>
    </row>
    <row r="16" spans="1:7">
      <c r="A16" s="475" t="s">
        <v>192</v>
      </c>
      <c r="B16" s="394"/>
      <c r="C16" s="394"/>
      <c r="D16" s="394"/>
      <c r="E16" s="394" t="s">
        <v>89</v>
      </c>
      <c r="F16" s="394">
        <v>3250</v>
      </c>
      <c r="G16" s="394" t="s">
        <v>89</v>
      </c>
    </row>
    <row r="17" spans="1:7">
      <c r="A17" s="475" t="s">
        <v>538</v>
      </c>
      <c r="B17" s="394"/>
      <c r="C17" s="394"/>
      <c r="D17" s="394"/>
      <c r="E17" s="394" t="s">
        <v>89</v>
      </c>
      <c r="F17" s="394">
        <v>1000</v>
      </c>
      <c r="G17" s="394" t="s">
        <v>89</v>
      </c>
    </row>
    <row r="18" spans="1:7" ht="26">
      <c r="A18" s="475" t="s">
        <v>539</v>
      </c>
      <c r="B18" s="394"/>
      <c r="C18" s="394"/>
      <c r="D18" s="394"/>
      <c r="E18" s="394" t="s">
        <v>89</v>
      </c>
      <c r="F18" s="394">
        <v>600</v>
      </c>
      <c r="G18" s="394" t="s">
        <v>89</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3"/>
  <sheetViews>
    <sheetView workbookViewId="0">
      <selection activeCell="A7" sqref="A7"/>
    </sheetView>
  </sheetViews>
  <sheetFormatPr baseColWidth="10" defaultColWidth="11" defaultRowHeight="13" x14ac:dyDescent="0"/>
  <cols>
    <col min="1" max="1" width="24" style="5" bestFit="1" customWidth="1"/>
    <col min="2" max="2" width="23.7109375" style="5" bestFit="1" customWidth="1"/>
    <col min="3" max="4" width="15.7109375" style="5" customWidth="1"/>
    <col min="5" max="5" width="17.28515625" style="5" customWidth="1"/>
    <col min="6" max="6" width="20.28515625" style="5" customWidth="1"/>
    <col min="7" max="7" width="59.5703125" style="5" bestFit="1" customWidth="1"/>
    <col min="8" max="8" width="14.85546875" style="5" customWidth="1"/>
    <col min="9" max="16384" width="11" style="5"/>
  </cols>
  <sheetData>
    <row r="3" spans="1:7" ht="14" thickBot="1"/>
    <row r="4" spans="1:7" ht="15" thickBot="1">
      <c r="A4" s="444"/>
      <c r="B4" s="444" t="s">
        <v>514</v>
      </c>
      <c r="C4" s="444" t="s">
        <v>515</v>
      </c>
      <c r="D4" s="444" t="s">
        <v>117</v>
      </c>
      <c r="E4" s="444" t="s">
        <v>516</v>
      </c>
      <c r="F4" s="444" t="s">
        <v>92</v>
      </c>
      <c r="G4" s="444" t="s">
        <v>517</v>
      </c>
    </row>
    <row r="5" spans="1:7">
      <c r="A5" s="297" t="s">
        <v>328</v>
      </c>
      <c r="B5" s="298" t="s">
        <v>563</v>
      </c>
      <c r="C5" s="456"/>
      <c r="D5" s="457"/>
      <c r="E5" s="457"/>
      <c r="F5" s="457"/>
      <c r="G5" s="457"/>
    </row>
    <row r="6" spans="1:7">
      <c r="A6" s="56" t="s">
        <v>356</v>
      </c>
      <c r="B6" s="57" t="s">
        <v>236</v>
      </c>
      <c r="C6" s="446">
        <f>12/'Number of Chambers'!$F$5</f>
        <v>0.16666666666666666</v>
      </c>
      <c r="D6" s="447">
        <f>C6*'Number of Chambers'!$F$5</f>
        <v>12</v>
      </c>
      <c r="E6" s="447">
        <v>5000</v>
      </c>
      <c r="F6" s="447" t="s">
        <v>91</v>
      </c>
      <c r="G6" s="447"/>
    </row>
    <row r="7" spans="1:7" s="499" customFormat="1" ht="26">
      <c r="A7" s="79" t="s">
        <v>358</v>
      </c>
      <c r="B7" s="263" t="s">
        <v>575</v>
      </c>
      <c r="C7" s="497"/>
      <c r="D7" s="498">
        <v>1</v>
      </c>
      <c r="E7" s="498">
        <f>Modules!F14</f>
        <v>14479.4</v>
      </c>
      <c r="F7" s="498" t="str">
        <f>Modules!G14</f>
        <v>CHF</v>
      </c>
      <c r="G7" s="492" t="s">
        <v>572</v>
      </c>
    </row>
    <row r="8" spans="1:7">
      <c r="A8" s="478"/>
      <c r="B8" s="479"/>
      <c r="C8" s="480"/>
      <c r="D8" s="480"/>
      <c r="E8" s="357"/>
      <c r="F8" s="357"/>
      <c r="G8" s="481"/>
    </row>
    <row r="9" spans="1:7">
      <c r="A9" s="478"/>
      <c r="B9" s="479"/>
      <c r="C9" s="480"/>
      <c r="D9" s="480"/>
      <c r="E9" s="357"/>
      <c r="F9" s="357"/>
      <c r="G9" s="481"/>
    </row>
    <row r="10" spans="1:7">
      <c r="A10" s="478"/>
      <c r="B10" s="479"/>
      <c r="C10" s="480"/>
      <c r="D10" s="480"/>
      <c r="E10" s="357"/>
      <c r="F10" s="357"/>
      <c r="G10" s="481"/>
    </row>
    <row r="11" spans="1:7">
      <c r="A11" s="478"/>
      <c r="B11" s="479"/>
      <c r="C11" s="480"/>
      <c r="D11" s="480"/>
      <c r="E11" s="357"/>
      <c r="F11" s="357"/>
      <c r="G11" s="481"/>
    </row>
    <row r="12" spans="1:7">
      <c r="A12" s="478"/>
      <c r="B12" s="479"/>
      <c r="C12" s="480"/>
      <c r="D12" s="480"/>
      <c r="E12" s="357"/>
      <c r="F12" s="357"/>
      <c r="G12" s="481"/>
    </row>
    <row r="13" spans="1:7">
      <c r="A13" s="478"/>
      <c r="B13" s="479"/>
      <c r="C13" s="480"/>
      <c r="D13" s="480"/>
      <c r="E13" s="357"/>
      <c r="F13" s="357"/>
      <c r="G13" s="481"/>
    </row>
    <row r="14" spans="1:7">
      <c r="A14" s="478"/>
      <c r="B14" s="479"/>
      <c r="C14" s="480"/>
      <c r="D14" s="480"/>
      <c r="E14" s="357"/>
      <c r="F14" s="357"/>
      <c r="G14" s="481"/>
    </row>
    <row r="15" spans="1:7">
      <c r="A15" s="478"/>
      <c r="B15" s="479"/>
      <c r="C15" s="480"/>
      <c r="D15" s="480"/>
      <c r="E15" s="357"/>
      <c r="F15" s="357"/>
      <c r="G15" s="481"/>
    </row>
    <row r="16" spans="1:7">
      <c r="A16" s="478"/>
      <c r="B16" s="479"/>
      <c r="C16" s="480"/>
      <c r="D16" s="480"/>
      <c r="E16" s="357"/>
      <c r="F16" s="357"/>
      <c r="G16" s="481"/>
    </row>
    <row r="17" spans="1:7">
      <c r="A17" s="478"/>
      <c r="B17" s="479"/>
      <c r="C17" s="480"/>
      <c r="D17" s="480"/>
      <c r="E17" s="357"/>
      <c r="F17" s="357"/>
      <c r="G17" s="481"/>
    </row>
    <row r="18" spans="1:7">
      <c r="A18" s="478"/>
      <c r="B18" s="479"/>
      <c r="C18" s="480"/>
      <c r="D18" s="480"/>
      <c r="E18" s="357"/>
      <c r="F18" s="357"/>
      <c r="G18" s="481"/>
    </row>
    <row r="19" spans="1:7">
      <c r="A19" s="478"/>
      <c r="B19" s="479"/>
      <c r="C19" s="480"/>
      <c r="D19" s="480"/>
      <c r="E19" s="357"/>
      <c r="F19" s="357"/>
      <c r="G19" s="481"/>
    </row>
    <row r="20" spans="1:7">
      <c r="A20" s="478"/>
      <c r="B20" s="479"/>
      <c r="C20" s="480"/>
      <c r="D20" s="480"/>
      <c r="E20" s="357"/>
      <c r="F20" s="357"/>
      <c r="G20" s="481"/>
    </row>
    <row r="21" spans="1:7">
      <c r="A21" s="478"/>
      <c r="B21" s="479"/>
      <c r="C21" s="480"/>
      <c r="D21" s="480"/>
      <c r="E21" s="357"/>
      <c r="F21" s="357"/>
      <c r="G21" s="481"/>
    </row>
    <row r="22" spans="1:7">
      <c r="A22" s="478"/>
      <c r="B22" s="479"/>
      <c r="C22" s="480"/>
      <c r="D22" s="480"/>
      <c r="E22" s="357"/>
      <c r="F22" s="357"/>
      <c r="G22" s="481"/>
    </row>
    <row r="23" spans="1:7">
      <c r="A23" s="478"/>
      <c r="B23" s="479"/>
      <c r="C23" s="480"/>
      <c r="D23" s="480"/>
      <c r="E23" s="357"/>
      <c r="F23" s="357"/>
      <c r="G23" s="481"/>
    </row>
    <row r="24" spans="1:7">
      <c r="A24" s="478"/>
      <c r="B24" s="479"/>
      <c r="C24" s="480"/>
      <c r="D24" s="480"/>
      <c r="E24" s="357"/>
      <c r="F24" s="357"/>
      <c r="G24" s="481"/>
    </row>
    <row r="25" spans="1:7">
      <c r="A25" s="478"/>
      <c r="B25" s="479"/>
      <c r="C25" s="480"/>
      <c r="D25" s="480"/>
      <c r="E25" s="357"/>
      <c r="F25" s="357"/>
      <c r="G25" s="481"/>
    </row>
    <row r="26" spans="1:7">
      <c r="A26" s="478"/>
      <c r="B26" s="479"/>
      <c r="C26" s="480"/>
      <c r="D26" s="480"/>
      <c r="E26" s="357"/>
      <c r="F26" s="357"/>
      <c r="G26" s="481"/>
    </row>
    <row r="27" spans="1:7">
      <c r="A27" s="478"/>
      <c r="B27" s="479"/>
      <c r="C27" s="480"/>
      <c r="D27" s="480"/>
      <c r="E27" s="357"/>
      <c r="F27" s="357"/>
      <c r="G27" s="481"/>
    </row>
    <row r="28" spans="1:7">
      <c r="A28" s="478"/>
      <c r="B28" s="479"/>
      <c r="C28" s="480"/>
      <c r="D28" s="480"/>
      <c r="E28" s="357"/>
      <c r="F28" s="357"/>
      <c r="G28" s="481"/>
    </row>
    <row r="29" spans="1:7">
      <c r="A29" s="478"/>
      <c r="B29" s="479"/>
      <c r="C29" s="480"/>
      <c r="D29" s="480"/>
      <c r="E29" s="357"/>
      <c r="F29" s="357"/>
      <c r="G29" s="481"/>
    </row>
    <row r="30" spans="1:7">
      <c r="A30" s="478"/>
      <c r="B30" s="479"/>
      <c r="C30" s="480"/>
      <c r="D30" s="480"/>
      <c r="E30" s="357"/>
      <c r="F30" s="357"/>
      <c r="G30" s="481"/>
    </row>
    <row r="31" spans="1:7">
      <c r="A31" s="478"/>
      <c r="B31" s="479"/>
      <c r="C31" s="480"/>
      <c r="D31" s="480"/>
      <c r="E31" s="357"/>
      <c r="F31" s="357"/>
      <c r="G31" s="481"/>
    </row>
    <row r="32" spans="1:7">
      <c r="A32" s="478"/>
      <c r="B32" s="479"/>
      <c r="C32" s="480"/>
      <c r="D32" s="480"/>
      <c r="E32" s="357"/>
      <c r="F32" s="357"/>
      <c r="G32" s="481"/>
    </row>
    <row r="33" spans="1:7">
      <c r="A33" s="478"/>
      <c r="B33" s="479"/>
      <c r="C33" s="480"/>
      <c r="D33" s="480"/>
      <c r="E33" s="357"/>
      <c r="F33" s="357"/>
      <c r="G33" s="481"/>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31"/>
  <sheetViews>
    <sheetView workbookViewId="0">
      <selection activeCell="A5" sqref="A5"/>
    </sheetView>
  </sheetViews>
  <sheetFormatPr baseColWidth="10" defaultRowHeight="13" x14ac:dyDescent="0"/>
  <cols>
    <col min="1" max="1" width="19.5703125" customWidth="1"/>
    <col min="2" max="2" width="19.140625" customWidth="1"/>
    <col min="3" max="3" width="14" bestFit="1" customWidth="1"/>
    <col min="4" max="4" width="13.42578125" bestFit="1" customWidth="1"/>
    <col min="5" max="5" width="12" bestFit="1" customWidth="1"/>
    <col min="6" max="6" width="17" bestFit="1" customWidth="1"/>
    <col min="7" max="7" width="25.42578125" customWidth="1"/>
    <col min="9" max="10" width="17.7109375" bestFit="1" customWidth="1"/>
  </cols>
  <sheetData>
    <row r="4" spans="1:8" ht="14" thickBot="1"/>
    <row r="5" spans="1:8" s="5" customFormat="1" ht="14">
      <c r="A5" s="445"/>
      <c r="B5" s="445" t="s">
        <v>514</v>
      </c>
      <c r="C5" s="445" t="s">
        <v>515</v>
      </c>
      <c r="D5" s="445" t="s">
        <v>117</v>
      </c>
      <c r="E5" s="445" t="s">
        <v>516</v>
      </c>
      <c r="F5" s="445" t="s">
        <v>92</v>
      </c>
      <c r="G5" s="445" t="s">
        <v>517</v>
      </c>
    </row>
    <row r="6" spans="1:8">
      <c r="A6" s="297" t="s">
        <v>327</v>
      </c>
      <c r="B6" s="298" t="s">
        <v>566</v>
      </c>
      <c r="C6" s="447"/>
      <c r="D6" s="447"/>
      <c r="E6" s="447"/>
      <c r="F6" s="447"/>
      <c r="G6" s="447"/>
      <c r="H6" s="447"/>
    </row>
    <row r="7" spans="1:8">
      <c r="A7" s="56" t="s">
        <v>352</v>
      </c>
      <c r="B7" s="57" t="s">
        <v>568</v>
      </c>
      <c r="C7" s="447">
        <v>1</v>
      </c>
      <c r="D7" s="447">
        <f>C7*'Number of Chambers'!$F$5</f>
        <v>72</v>
      </c>
      <c r="E7" s="490">
        <f>I26/D7</f>
        <v>138</v>
      </c>
      <c r="F7" s="447" t="str">
        <f>H26</f>
        <v>USD</v>
      </c>
      <c r="G7" s="447" t="s">
        <v>544</v>
      </c>
      <c r="H7" s="447"/>
    </row>
    <row r="8" spans="1:8">
      <c r="A8" s="56" t="s">
        <v>353</v>
      </c>
      <c r="B8" s="57" t="s">
        <v>196</v>
      </c>
      <c r="C8" s="447">
        <v>1</v>
      </c>
      <c r="D8" s="447">
        <f>C8*'Number of Chambers'!$F$5</f>
        <v>72</v>
      </c>
      <c r="E8" s="447">
        <f>G28</f>
        <v>3000</v>
      </c>
      <c r="F8" s="447" t="str">
        <f>H28</f>
        <v>USD</v>
      </c>
      <c r="G8" s="447" t="s">
        <v>544</v>
      </c>
      <c r="H8" s="447"/>
    </row>
    <row r="9" spans="1:8">
      <c r="A9" s="56" t="s">
        <v>353</v>
      </c>
      <c r="B9" s="491" t="s">
        <v>569</v>
      </c>
      <c r="C9" s="447"/>
      <c r="D9" s="447">
        <v>1</v>
      </c>
      <c r="E9" s="447">
        <v>143000</v>
      </c>
      <c r="F9" s="447" t="s">
        <v>86</v>
      </c>
      <c r="G9" s="447" t="s">
        <v>544</v>
      </c>
    </row>
    <row r="10" spans="1:8" s="5" customFormat="1">
      <c r="A10" s="56" t="s">
        <v>354</v>
      </c>
      <c r="B10" s="357" t="s">
        <v>553</v>
      </c>
      <c r="C10" s="447">
        <v>1</v>
      </c>
      <c r="D10" s="447">
        <f>C10*'Number of Chambers'!$F$5</f>
        <v>72</v>
      </c>
      <c r="E10" s="357">
        <f>G30</f>
        <v>1000</v>
      </c>
      <c r="F10" s="447" t="str">
        <f>H30</f>
        <v>USD</v>
      </c>
      <c r="G10" s="447" t="s">
        <v>571</v>
      </c>
    </row>
    <row r="11" spans="1:8" s="5" customFormat="1">
      <c r="A11" s="56" t="s">
        <v>565</v>
      </c>
      <c r="B11" s="357" t="s">
        <v>96</v>
      </c>
      <c r="C11" s="447">
        <v>1</v>
      </c>
      <c r="D11" s="447">
        <f>C11*'Number of Chambers'!$F$5</f>
        <v>72</v>
      </c>
      <c r="E11" s="357">
        <f>G30</f>
        <v>1000</v>
      </c>
      <c r="F11" s="447" t="str">
        <f>H30</f>
        <v>USD</v>
      </c>
      <c r="G11" s="447" t="s">
        <v>571</v>
      </c>
    </row>
    <row r="12" spans="1:8" s="5" customFormat="1">
      <c r="A12" s="495"/>
      <c r="B12" s="357"/>
      <c r="C12" s="357"/>
      <c r="D12" s="357"/>
      <c r="E12" s="357"/>
      <c r="F12" s="357"/>
      <c r="G12" s="357"/>
    </row>
    <row r="13" spans="1:8" s="5" customFormat="1">
      <c r="A13" s="495"/>
      <c r="B13" s="357"/>
      <c r="C13" s="357"/>
      <c r="D13" s="357"/>
      <c r="E13" s="357"/>
      <c r="F13" s="357"/>
      <c r="G13" s="357"/>
    </row>
    <row r="14" spans="1:8" s="5" customFormat="1">
      <c r="A14" s="495"/>
      <c r="B14" s="357"/>
      <c r="C14" s="357"/>
      <c r="D14" s="357"/>
      <c r="E14" s="357"/>
      <c r="F14" s="357"/>
      <c r="G14" s="357"/>
    </row>
    <row r="15" spans="1:8" ht="14" thickBot="1"/>
    <row r="16" spans="1:8" ht="14" thickBot="1">
      <c r="A16" s="470" t="s">
        <v>524</v>
      </c>
      <c r="B16" s="463" t="s">
        <v>527</v>
      </c>
      <c r="C16" s="463" t="s">
        <v>525</v>
      </c>
      <c r="D16" s="463" t="s">
        <v>526</v>
      </c>
      <c r="E16" s="463" t="s">
        <v>528</v>
      </c>
      <c r="F16" s="463" t="s">
        <v>531</v>
      </c>
    </row>
    <row r="17" spans="1:11">
      <c r="A17" s="396" t="s">
        <v>522</v>
      </c>
      <c r="B17" s="396">
        <v>192</v>
      </c>
      <c r="C17" s="396">
        <v>4</v>
      </c>
      <c r="D17" s="396">
        <v>3</v>
      </c>
      <c r="E17" s="471" t="s">
        <v>529</v>
      </c>
      <c r="F17" s="396">
        <f>IF(E17="Yes",B17*2,B17)</f>
        <v>384</v>
      </c>
    </row>
    <row r="18" spans="1:11">
      <c r="A18" s="394" t="s">
        <v>196</v>
      </c>
      <c r="B18" s="394"/>
      <c r="C18" s="394"/>
      <c r="D18" s="394"/>
      <c r="E18" s="394"/>
      <c r="F18" s="394"/>
    </row>
    <row r="19" spans="1:11">
      <c r="A19" s="394" t="s">
        <v>197</v>
      </c>
      <c r="B19" s="394"/>
      <c r="C19" s="394"/>
      <c r="D19" s="394"/>
      <c r="E19" s="394"/>
      <c r="F19" s="394">
        <v>128</v>
      </c>
    </row>
    <row r="20" spans="1:11" s="5" customFormat="1">
      <c r="A20" s="357"/>
      <c r="B20" s="357"/>
      <c r="C20" s="357"/>
      <c r="D20" s="357"/>
      <c r="E20" s="357"/>
      <c r="F20" s="357"/>
      <c r="G20" s="357"/>
      <c r="H20" s="357"/>
      <c r="I20" s="357"/>
      <c r="J20" s="357"/>
      <c r="K20" s="357"/>
    </row>
    <row r="21" spans="1:11" s="5" customFormat="1">
      <c r="A21" s="357"/>
      <c r="B21" s="357" t="s">
        <v>545</v>
      </c>
      <c r="C21" s="357" t="s">
        <v>546</v>
      </c>
      <c r="D21" s="5" t="s">
        <v>550</v>
      </c>
      <c r="E21" s="357" t="s">
        <v>547</v>
      </c>
      <c r="F21" s="488" t="s">
        <v>552</v>
      </c>
      <c r="G21" s="488" t="s">
        <v>548</v>
      </c>
      <c r="H21" s="488" t="s">
        <v>530</v>
      </c>
      <c r="I21" s="488" t="s">
        <v>549</v>
      </c>
      <c r="J21" s="488" t="s">
        <v>557</v>
      </c>
      <c r="K21" s="357"/>
    </row>
    <row r="22" spans="1:11" s="5" customFormat="1">
      <c r="A22" s="488" t="s">
        <v>554</v>
      </c>
      <c r="B22" s="357">
        <v>192</v>
      </c>
      <c r="C22" s="357">
        <v>2</v>
      </c>
      <c r="D22" s="5">
        <f>(B22/64)*C22</f>
        <v>6</v>
      </c>
      <c r="E22" s="357">
        <f>'Number of Chambers'!$F$5</f>
        <v>72</v>
      </c>
      <c r="F22" s="5">
        <f>D22*E22</f>
        <v>432</v>
      </c>
      <c r="G22" s="357">
        <v>3</v>
      </c>
      <c r="H22" s="357" t="s">
        <v>86</v>
      </c>
      <c r="I22" s="357">
        <f>G22*F22</f>
        <v>1296</v>
      </c>
      <c r="J22" s="357">
        <f>ROUNDUP(F22/Rates!$E$26,0)*G22</f>
        <v>2160</v>
      </c>
      <c r="K22" s="357"/>
    </row>
    <row r="23" spans="1:11" s="5" customFormat="1">
      <c r="A23" s="488" t="s">
        <v>555</v>
      </c>
      <c r="B23" s="357">
        <v>192</v>
      </c>
      <c r="C23" s="357">
        <v>2</v>
      </c>
      <c r="D23" s="5">
        <f>(B23/64)*C23</f>
        <v>6</v>
      </c>
      <c r="E23" s="357">
        <f>'Number of Chambers'!$F$5</f>
        <v>72</v>
      </c>
      <c r="F23" s="5">
        <f>D23*E23</f>
        <v>432</v>
      </c>
      <c r="G23" s="357">
        <v>20</v>
      </c>
      <c r="H23" s="357" t="s">
        <v>86</v>
      </c>
      <c r="I23" s="357">
        <f>G23*F23</f>
        <v>8640</v>
      </c>
      <c r="J23" s="357">
        <f>ROUNDUP(F23/Rates!$E$26,0)*G23</f>
        <v>14400</v>
      </c>
      <c r="K23" s="357"/>
    </row>
    <row r="25" spans="1:11" s="5" customFormat="1">
      <c r="A25" s="488"/>
      <c r="B25" s="469"/>
      <c r="C25" s="469"/>
      <c r="E25" s="357"/>
      <c r="H25" s="488"/>
      <c r="I25" s="357"/>
      <c r="J25" s="357"/>
    </row>
    <row r="26" spans="1:11" s="5" customFormat="1">
      <c r="A26" s="488" t="s">
        <v>576</v>
      </c>
      <c r="B26" s="357"/>
      <c r="D26" s="357"/>
      <c r="E26" s="357"/>
      <c r="G26" s="489"/>
      <c r="H26" t="s">
        <v>86</v>
      </c>
      <c r="I26" s="357">
        <f>SUM(I22:I24)</f>
        <v>9936</v>
      </c>
      <c r="J26" s="357">
        <f>SUM(J22:J24)</f>
        <v>16560</v>
      </c>
      <c r="K26" s="357"/>
    </row>
    <row r="27" spans="1:11" s="5" customFormat="1">
      <c r="A27" s="357"/>
      <c r="B27" s="357"/>
      <c r="D27" s="357"/>
      <c r="E27" s="357"/>
      <c r="G27" s="357"/>
      <c r="H27" s="357"/>
      <c r="I27" s="357"/>
      <c r="J27" s="357"/>
      <c r="K27" s="357"/>
    </row>
    <row r="28" spans="1:11">
      <c r="A28" s="488" t="s">
        <v>196</v>
      </c>
      <c r="E28" s="357">
        <f>'Number of Chambers'!$F$5</f>
        <v>72</v>
      </c>
      <c r="F28">
        <f>E28</f>
        <v>72</v>
      </c>
      <c r="G28" s="488">
        <v>3000</v>
      </c>
      <c r="H28" s="488" t="s">
        <v>86</v>
      </c>
      <c r="I28" s="357">
        <f>G28*F28</f>
        <v>216000</v>
      </c>
      <c r="J28" s="357">
        <f>ROUNDUP(F28/Rates!$E$42,0)*G28</f>
        <v>240000</v>
      </c>
    </row>
    <row r="29" spans="1:11">
      <c r="A29" s="488" t="s">
        <v>195</v>
      </c>
      <c r="E29" s="357">
        <f>'Number of Chambers'!$F$5</f>
        <v>72</v>
      </c>
      <c r="F29" s="5">
        <f>E29</f>
        <v>72</v>
      </c>
      <c r="G29">
        <v>1000</v>
      </c>
      <c r="H29" s="488" t="s">
        <v>86</v>
      </c>
      <c r="I29" s="357">
        <f>G29*F29</f>
        <v>72000</v>
      </c>
      <c r="J29" s="357">
        <f>ROUNDUP(F29/Rates!$E$42,0)*G29</f>
        <v>80000</v>
      </c>
    </row>
    <row r="30" spans="1:11">
      <c r="A30" s="488" t="s">
        <v>553</v>
      </c>
      <c r="B30" s="469"/>
      <c r="C30" s="469"/>
      <c r="E30" s="357">
        <f>'Number of Chambers'!$F$5</f>
        <v>72</v>
      </c>
      <c r="F30" s="5">
        <f>E30</f>
        <v>72</v>
      </c>
      <c r="G30" s="5">
        <v>1000</v>
      </c>
      <c r="H30" s="488" t="s">
        <v>86</v>
      </c>
      <c r="I30" s="357">
        <f>G30*F30</f>
        <v>72000</v>
      </c>
      <c r="J30" s="357">
        <f>ROUNDUP(F30/Rates!$E$42,0)*G30</f>
        <v>80000</v>
      </c>
    </row>
    <row r="31" spans="1:11">
      <c r="J31">
        <f>J26+J28+J29</f>
        <v>336560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workbookViewId="0">
      <selection activeCell="G28" sqref="G28"/>
    </sheetView>
  </sheetViews>
  <sheetFormatPr baseColWidth="10" defaultColWidth="11" defaultRowHeight="13" x14ac:dyDescent="0"/>
  <cols>
    <col min="1" max="1" width="24" bestFit="1" customWidth="1"/>
    <col min="2" max="2" width="23.7109375" bestFit="1" customWidth="1"/>
    <col min="3" max="3" width="15.7109375" customWidth="1"/>
    <col min="4" max="4" width="15.7109375" style="5" customWidth="1"/>
    <col min="5" max="5" width="17.28515625" customWidth="1"/>
    <col min="6" max="6" width="20.28515625" customWidth="1"/>
    <col min="7" max="7" width="59.5703125" bestFit="1" customWidth="1"/>
    <col min="8" max="8" width="14.85546875" customWidth="1"/>
  </cols>
  <sheetData>
    <row r="1" spans="1:7" s="5" customFormat="1"/>
    <row r="2" spans="1:7" s="5" customFormat="1"/>
    <row r="3" spans="1:7" s="5" customFormat="1" ht="14" thickBot="1"/>
    <row r="4" spans="1:7" s="5" customFormat="1" ht="15" thickBot="1">
      <c r="A4" s="444"/>
      <c r="B4" s="444" t="s">
        <v>514</v>
      </c>
      <c r="C4" s="444" t="s">
        <v>515</v>
      </c>
      <c r="D4" s="444" t="s">
        <v>117</v>
      </c>
      <c r="E4" s="444" t="s">
        <v>516</v>
      </c>
      <c r="F4" s="444" t="s">
        <v>92</v>
      </c>
      <c r="G4" s="444" t="s">
        <v>517</v>
      </c>
    </row>
    <row r="5" spans="1:7" s="5" customFormat="1">
      <c r="A5" s="443" t="s">
        <v>330</v>
      </c>
      <c r="B5" s="455" t="s">
        <v>315</v>
      </c>
      <c r="C5" s="456"/>
      <c r="D5" s="457"/>
      <c r="E5" s="457"/>
      <c r="F5" s="457"/>
      <c r="G5" s="457"/>
    </row>
    <row r="6" spans="1:7" s="5" customFormat="1">
      <c r="A6" s="56"/>
      <c r="B6" s="448"/>
      <c r="C6" s="446"/>
      <c r="D6" s="447"/>
      <c r="E6" s="447"/>
      <c r="F6" s="447"/>
      <c r="G6" s="447"/>
    </row>
    <row r="7" spans="1:7" s="5" customFormat="1">
      <c r="A7" s="390"/>
      <c r="B7" s="449" t="s">
        <v>297</v>
      </c>
      <c r="C7" s="446"/>
      <c r="D7" s="447"/>
      <c r="E7" s="447"/>
      <c r="F7" s="447"/>
      <c r="G7" s="447"/>
    </row>
    <row r="8" spans="1:7" s="5" customFormat="1">
      <c r="A8" s="177" t="s">
        <v>361</v>
      </c>
      <c r="B8" s="263" t="s">
        <v>203</v>
      </c>
      <c r="C8" s="446">
        <f>B59/'Number of Chambers'!$F$5</f>
        <v>5.5555555555555552E-2</v>
      </c>
      <c r="D8" s="446">
        <f>C8*'Number of Chambers'!$F$5</f>
        <v>4</v>
      </c>
      <c r="E8" s="447">
        <f t="shared" ref="E8:E19" si="0">IF(C59=0,D59,ROUND(D59*C59/B59,0))</f>
        <v>2802</v>
      </c>
      <c r="F8" s="447" t="s">
        <v>91</v>
      </c>
      <c r="G8" s="88" t="s">
        <v>403</v>
      </c>
    </row>
    <row r="9" spans="1:7" s="5" customFormat="1">
      <c r="A9" s="177" t="s">
        <v>362</v>
      </c>
      <c r="B9" s="426" t="s">
        <v>248</v>
      </c>
      <c r="C9" s="446">
        <f>B60/'Number of Chambers'!$F$5</f>
        <v>0.1111111111111111</v>
      </c>
      <c r="D9" s="446">
        <f>C9*'Number of Chambers'!$F$5</f>
        <v>8</v>
      </c>
      <c r="E9" s="447">
        <f t="shared" si="0"/>
        <v>8</v>
      </c>
      <c r="F9" s="447" t="s">
        <v>91</v>
      </c>
      <c r="G9" s="88" t="s">
        <v>403</v>
      </c>
    </row>
    <row r="10" spans="1:7" s="5" customFormat="1">
      <c r="A10" s="177" t="s">
        <v>407</v>
      </c>
      <c r="B10" s="426" t="s">
        <v>251</v>
      </c>
      <c r="C10" s="446">
        <f>B61/'Number of Chambers'!$F$5</f>
        <v>0.22222222222222221</v>
      </c>
      <c r="D10" s="446">
        <f>C10*'Number of Chambers'!$F$5</f>
        <v>16</v>
      </c>
      <c r="E10" s="447">
        <f t="shared" si="0"/>
        <v>10</v>
      </c>
      <c r="F10" s="447" t="s">
        <v>91</v>
      </c>
      <c r="G10" s="88" t="s">
        <v>403</v>
      </c>
    </row>
    <row r="11" spans="1:7" s="5" customFormat="1">
      <c r="A11" s="177" t="s">
        <v>408</v>
      </c>
      <c r="B11" s="263" t="s">
        <v>200</v>
      </c>
      <c r="C11" s="446">
        <f>B62/'Number of Chambers'!$F$5</f>
        <v>0.16666666666666666</v>
      </c>
      <c r="D11" s="446">
        <f>C11*'Number of Chambers'!$F$5</f>
        <v>12</v>
      </c>
      <c r="E11" s="447">
        <f t="shared" si="0"/>
        <v>8444</v>
      </c>
      <c r="F11" s="447" t="s">
        <v>91</v>
      </c>
      <c r="G11" s="88" t="s">
        <v>403</v>
      </c>
    </row>
    <row r="12" spans="1:7" s="5" customFormat="1">
      <c r="A12" s="177" t="s">
        <v>409</v>
      </c>
      <c r="B12" s="263" t="s">
        <v>253</v>
      </c>
      <c r="C12" s="446">
        <f>B63/'Number of Chambers'!$F$5</f>
        <v>5.5555555555555552E-2</v>
      </c>
      <c r="D12" s="446">
        <f>C12*'Number of Chambers'!$F$5</f>
        <v>4</v>
      </c>
      <c r="E12" s="447">
        <f t="shared" si="0"/>
        <v>50</v>
      </c>
      <c r="F12" s="447" t="s">
        <v>91</v>
      </c>
      <c r="G12" s="88" t="s">
        <v>403</v>
      </c>
    </row>
    <row r="13" spans="1:7" s="5" customFormat="1">
      <c r="A13" s="177" t="s">
        <v>410</v>
      </c>
      <c r="B13" s="426" t="s">
        <v>254</v>
      </c>
      <c r="C13" s="446">
        <f>B64/'Number of Chambers'!$F$5</f>
        <v>2</v>
      </c>
      <c r="D13" s="446">
        <f>C13*'Number of Chambers'!$F$5</f>
        <v>144</v>
      </c>
      <c r="E13" s="447">
        <f t="shared" si="0"/>
        <v>15</v>
      </c>
      <c r="F13" s="447" t="s">
        <v>91</v>
      </c>
      <c r="G13" s="88" t="s">
        <v>579</v>
      </c>
    </row>
    <row r="14" spans="1:7" s="5" customFormat="1">
      <c r="A14" s="177" t="s">
        <v>411</v>
      </c>
      <c r="B14" s="426" t="s">
        <v>255</v>
      </c>
      <c r="C14" s="446">
        <f>B65/'Number of Chambers'!$F$5</f>
        <v>2</v>
      </c>
      <c r="D14" s="446">
        <f>C14*'Number of Chambers'!$F$5</f>
        <v>144</v>
      </c>
      <c r="E14" s="447">
        <f t="shared" si="0"/>
        <v>15</v>
      </c>
      <c r="F14" s="447" t="s">
        <v>91</v>
      </c>
      <c r="G14" s="88" t="s">
        <v>579</v>
      </c>
    </row>
    <row r="15" spans="1:7" s="5" customFormat="1">
      <c r="A15" s="177" t="s">
        <v>412</v>
      </c>
      <c r="B15" s="426" t="s">
        <v>256</v>
      </c>
      <c r="C15" s="446">
        <f>B66/'Number of Chambers'!$F$5</f>
        <v>0.1111111111111111</v>
      </c>
      <c r="D15" s="446">
        <f>C15*'Number of Chambers'!$F$5</f>
        <v>8</v>
      </c>
      <c r="E15" s="447">
        <f t="shared" si="0"/>
        <v>2250</v>
      </c>
      <c r="F15" s="447" t="s">
        <v>91</v>
      </c>
      <c r="G15" s="88" t="s">
        <v>579</v>
      </c>
    </row>
    <row r="16" spans="1:7" s="5" customFormat="1">
      <c r="A16" s="177" t="s">
        <v>413</v>
      </c>
      <c r="B16" s="450" t="s">
        <v>257</v>
      </c>
      <c r="C16" s="446">
        <f>B67/'Number of Chambers'!$F$5</f>
        <v>1</v>
      </c>
      <c r="D16" s="446">
        <f>C16*'Number of Chambers'!$F$5</f>
        <v>72</v>
      </c>
      <c r="E16" s="447">
        <f t="shared" si="0"/>
        <v>20</v>
      </c>
      <c r="F16" s="447" t="s">
        <v>91</v>
      </c>
      <c r="G16" s="88" t="s">
        <v>580</v>
      </c>
    </row>
    <row r="17" spans="1:7" s="5" customFormat="1">
      <c r="A17" s="177" t="s">
        <v>414</v>
      </c>
      <c r="B17" s="450" t="s">
        <v>258</v>
      </c>
      <c r="C17" s="446">
        <f>B68/'Number of Chambers'!$F$5</f>
        <v>1</v>
      </c>
      <c r="D17" s="446">
        <f>C17*'Number of Chambers'!$F$5</f>
        <v>72</v>
      </c>
      <c r="E17" s="447">
        <f t="shared" si="0"/>
        <v>20</v>
      </c>
      <c r="F17" s="447" t="s">
        <v>91</v>
      </c>
      <c r="G17" s="88" t="s">
        <v>580</v>
      </c>
    </row>
    <row r="18" spans="1:7" s="5" customFormat="1">
      <c r="A18" s="177" t="s">
        <v>415</v>
      </c>
      <c r="B18" s="450" t="s">
        <v>259</v>
      </c>
      <c r="C18" s="446">
        <f>B69/'Number of Chambers'!$F$5</f>
        <v>1</v>
      </c>
      <c r="D18" s="446">
        <f>C18*'Number of Chambers'!$F$5</f>
        <v>72</v>
      </c>
      <c r="E18" s="447">
        <f t="shared" si="0"/>
        <v>115</v>
      </c>
      <c r="F18" s="447" t="s">
        <v>91</v>
      </c>
      <c r="G18" s="88" t="s">
        <v>579</v>
      </c>
    </row>
    <row r="19" spans="1:7" s="5" customFormat="1">
      <c r="A19" s="177" t="s">
        <v>416</v>
      </c>
      <c r="B19" s="450" t="s">
        <v>260</v>
      </c>
      <c r="C19" s="446">
        <f>B70/'Number of Chambers'!$F$5</f>
        <v>1</v>
      </c>
      <c r="D19" s="446">
        <f>C19*'Number of Chambers'!$F$5</f>
        <v>72</v>
      </c>
      <c r="E19" s="447">
        <f t="shared" si="0"/>
        <v>20</v>
      </c>
      <c r="F19" s="447" t="s">
        <v>91</v>
      </c>
      <c r="G19" s="88" t="s">
        <v>579</v>
      </c>
    </row>
    <row r="20" spans="1:7" s="5" customFormat="1">
      <c r="A20" s="451"/>
      <c r="B20" s="452"/>
      <c r="C20" s="453"/>
      <c r="D20" s="454"/>
      <c r="E20" s="454"/>
      <c r="F20" s="454"/>
      <c r="G20" s="454"/>
    </row>
    <row r="21" spans="1:7" s="5" customFormat="1">
      <c r="A21" s="177"/>
      <c r="B21" s="449" t="s">
        <v>298</v>
      </c>
      <c r="C21" s="446"/>
      <c r="D21" s="447"/>
      <c r="E21" s="447"/>
      <c r="F21" s="447"/>
      <c r="G21" s="447"/>
    </row>
    <row r="22" spans="1:7" s="5" customFormat="1">
      <c r="A22" s="177" t="s">
        <v>417</v>
      </c>
      <c r="B22" s="263" t="s">
        <v>202</v>
      </c>
      <c r="C22" s="446">
        <f>B82/'Number of Chambers'!$F$5</f>
        <v>0.1111111111111111</v>
      </c>
      <c r="D22" s="446">
        <f>C22*'Number of Chambers'!$F$5</f>
        <v>8</v>
      </c>
      <c r="E22" s="447">
        <f>IF(C82=0,D82,ROUND(D82*C82/B82,0))</f>
        <v>6936</v>
      </c>
      <c r="F22" s="447" t="s">
        <v>91</v>
      </c>
      <c r="G22" s="88" t="s">
        <v>403</v>
      </c>
    </row>
    <row r="23" spans="1:7" s="5" customFormat="1">
      <c r="A23" s="177" t="s">
        <v>418</v>
      </c>
      <c r="B23" s="263" t="s">
        <v>204</v>
      </c>
      <c r="C23" s="446">
        <f>B83/'Number of Chambers'!$F$5</f>
        <v>5.5555555555555552E-2</v>
      </c>
      <c r="D23" s="446">
        <f>C23*'Number of Chambers'!$F$5</f>
        <v>4</v>
      </c>
      <c r="E23" s="447">
        <f>IF(C83=0,D83,ROUND(D83*C83/B83,0))</f>
        <v>2802</v>
      </c>
      <c r="F23" s="447" t="s">
        <v>91</v>
      </c>
      <c r="G23" s="88" t="s">
        <v>403</v>
      </c>
    </row>
    <row r="24" spans="1:7" s="5" customFormat="1">
      <c r="A24" s="177" t="s">
        <v>419</v>
      </c>
      <c r="B24" s="263" t="s">
        <v>201</v>
      </c>
      <c r="C24" s="446">
        <f>B84/'Number of Chambers'!$F$5</f>
        <v>2.7777777777777776E-2</v>
      </c>
      <c r="D24" s="446">
        <f>C24*'Number of Chambers'!$F$5</f>
        <v>2</v>
      </c>
      <c r="E24" s="447">
        <f>IF(C84=0,D84,ROUND(D84*C84/B84,0))</f>
        <v>1470</v>
      </c>
      <c r="F24" s="447" t="s">
        <v>91</v>
      </c>
      <c r="G24" s="88" t="s">
        <v>403</v>
      </c>
    </row>
    <row r="25" spans="1:7" s="5" customFormat="1">
      <c r="A25" s="177" t="s">
        <v>420</v>
      </c>
      <c r="B25" s="263" t="s">
        <v>285</v>
      </c>
      <c r="C25" s="446">
        <f>B85/'Number of Chambers'!$F$5</f>
        <v>1</v>
      </c>
      <c r="D25" s="446">
        <f>C25*'Number of Chambers'!$F$5</f>
        <v>72</v>
      </c>
      <c r="E25" s="447">
        <f>IF(C85=0,D85,ROUND(D85*C85/B85,0))</f>
        <v>200</v>
      </c>
      <c r="F25" s="447" t="s">
        <v>91</v>
      </c>
      <c r="G25" s="88" t="s">
        <v>579</v>
      </c>
    </row>
    <row r="26" spans="1:7" s="5" customFormat="1">
      <c r="A26" s="177" t="s">
        <v>421</v>
      </c>
      <c r="B26" s="263" t="s">
        <v>286</v>
      </c>
      <c r="C26" s="446">
        <f>B86/'Number of Chambers'!$F$5</f>
        <v>1</v>
      </c>
      <c r="D26" s="446">
        <f>C26*'Number of Chambers'!$F$5</f>
        <v>72</v>
      </c>
      <c r="E26" s="447">
        <f>IF(C86=0,D86,ROUND(D86*C86/B86,0))</f>
        <v>30</v>
      </c>
      <c r="F26" s="447" t="s">
        <v>91</v>
      </c>
      <c r="G26" s="88" t="s">
        <v>579</v>
      </c>
    </row>
    <row r="27" spans="1:7" s="5" customFormat="1">
      <c r="A27" s="177" t="s">
        <v>422</v>
      </c>
      <c r="B27" s="235" t="s">
        <v>205</v>
      </c>
      <c r="C27" s="446">
        <f>'Number of Chambers'!$F$5*8</f>
        <v>576</v>
      </c>
      <c r="D27" s="446">
        <f>C27*'Number of Chambers'!$F$5</f>
        <v>41472</v>
      </c>
      <c r="E27" s="447">
        <v>22</v>
      </c>
      <c r="F27" s="447" t="s">
        <v>89</v>
      </c>
      <c r="G27" s="63" t="s">
        <v>322</v>
      </c>
    </row>
    <row r="28" spans="1:7" s="5" customFormat="1">
      <c r="A28" s="177" t="s">
        <v>423</v>
      </c>
      <c r="B28" s="263" t="s">
        <v>244</v>
      </c>
      <c r="C28" s="446">
        <f>IF('Number of Chambers'!F5&lt;72,1,3)</f>
        <v>3</v>
      </c>
      <c r="D28" s="446">
        <f>C28*'Number of Chambers'!$F$5</f>
        <v>216</v>
      </c>
      <c r="E28" s="447">
        <v>5700</v>
      </c>
      <c r="F28" s="447" t="s">
        <v>91</v>
      </c>
      <c r="G28" s="88" t="s">
        <v>403</v>
      </c>
    </row>
    <row r="29" spans="1:7" s="5" customFormat="1">
      <c r="A29" s="478"/>
      <c r="B29" s="479"/>
      <c r="C29" s="480"/>
      <c r="D29" s="480"/>
      <c r="E29" s="357"/>
      <c r="F29" s="357"/>
      <c r="G29" s="481"/>
    </row>
    <row r="30" spans="1:7" s="5" customFormat="1">
      <c r="A30" s="478"/>
      <c r="B30" s="479"/>
      <c r="C30" s="480"/>
      <c r="D30" s="480"/>
      <c r="E30" s="357"/>
      <c r="F30" s="357"/>
      <c r="G30" s="481"/>
    </row>
    <row r="31" spans="1:7" s="5" customFormat="1">
      <c r="A31" s="478"/>
      <c r="B31" s="479"/>
      <c r="C31" s="480"/>
      <c r="D31" s="480"/>
      <c r="E31" s="357"/>
      <c r="F31" s="357"/>
      <c r="G31" s="481"/>
    </row>
    <row r="32" spans="1:7" s="5" customFormat="1">
      <c r="A32" s="478"/>
      <c r="B32" s="479"/>
      <c r="C32" s="480"/>
      <c r="D32" s="480"/>
      <c r="E32" s="357"/>
      <c r="F32" s="357"/>
      <c r="G32" s="481"/>
    </row>
    <row r="33" spans="1:7" s="5" customFormat="1">
      <c r="A33" s="478"/>
      <c r="B33" s="479"/>
      <c r="C33" s="480"/>
      <c r="D33" s="480"/>
      <c r="E33" s="357"/>
      <c r="F33" s="357"/>
      <c r="G33" s="481"/>
    </row>
    <row r="34" spans="1:7" s="5" customFormat="1">
      <c r="A34" s="478"/>
      <c r="B34" s="479"/>
      <c r="C34" s="480"/>
      <c r="D34" s="480"/>
      <c r="E34" s="357"/>
      <c r="F34" s="357"/>
      <c r="G34" s="481"/>
    </row>
    <row r="35" spans="1:7" s="5" customFormat="1">
      <c r="A35" s="478"/>
      <c r="B35" s="479"/>
      <c r="C35" s="480"/>
      <c r="D35" s="480"/>
      <c r="E35" s="357"/>
      <c r="F35" s="357"/>
      <c r="G35" s="481"/>
    </row>
    <row r="36" spans="1:7" s="5" customFormat="1">
      <c r="A36" s="478"/>
      <c r="B36" s="479"/>
      <c r="C36" s="480"/>
      <c r="D36" s="480"/>
      <c r="E36" s="357"/>
      <c r="F36" s="357"/>
      <c r="G36" s="481"/>
    </row>
    <row r="37" spans="1:7" s="5" customFormat="1">
      <c r="A37" s="478"/>
      <c r="B37" s="479"/>
      <c r="C37" s="480"/>
      <c r="D37" s="480"/>
      <c r="E37" s="357"/>
      <c r="F37" s="357"/>
      <c r="G37" s="481"/>
    </row>
    <row r="38" spans="1:7" s="5" customFormat="1">
      <c r="A38" s="478"/>
      <c r="B38" s="479"/>
      <c r="C38" s="480"/>
      <c r="D38" s="480"/>
      <c r="E38" s="357"/>
      <c r="F38" s="357"/>
      <c r="G38" s="481"/>
    </row>
    <row r="39" spans="1:7" s="5" customFormat="1">
      <c r="A39" s="478"/>
      <c r="B39" s="479"/>
      <c r="C39" s="480"/>
      <c r="D39" s="480"/>
      <c r="E39" s="357"/>
      <c r="F39" s="357"/>
      <c r="G39" s="481"/>
    </row>
    <row r="40" spans="1:7" s="5" customFormat="1">
      <c r="A40" s="478"/>
      <c r="B40" s="479"/>
      <c r="C40" s="480"/>
      <c r="D40" s="480"/>
      <c r="E40" s="357"/>
      <c r="F40" s="357"/>
      <c r="G40" s="481"/>
    </row>
    <row r="41" spans="1:7" s="5" customFormat="1">
      <c r="A41" s="478"/>
      <c r="B41" s="479"/>
      <c r="C41" s="480"/>
      <c r="D41" s="480"/>
      <c r="E41" s="357"/>
      <c r="F41" s="357"/>
      <c r="G41" s="481"/>
    </row>
    <row r="42" spans="1:7" s="5" customFormat="1">
      <c r="A42" s="478"/>
      <c r="B42" s="479"/>
      <c r="C42" s="480"/>
      <c r="D42" s="480"/>
      <c r="E42" s="357"/>
      <c r="F42" s="357"/>
      <c r="G42" s="481"/>
    </row>
    <row r="43" spans="1:7" s="5" customFormat="1">
      <c r="A43" s="478"/>
      <c r="B43" s="479"/>
      <c r="C43" s="480"/>
      <c r="D43" s="480"/>
      <c r="E43" s="357"/>
      <c r="F43" s="357"/>
      <c r="G43" s="481"/>
    </row>
    <row r="44" spans="1:7" s="5" customFormat="1">
      <c r="A44" s="478"/>
      <c r="B44" s="479"/>
      <c r="C44" s="480"/>
      <c r="D44" s="480"/>
      <c r="E44" s="357"/>
      <c r="F44" s="357"/>
      <c r="G44" s="481"/>
    </row>
    <row r="45" spans="1:7" s="5" customFormat="1">
      <c r="A45" s="478"/>
      <c r="B45" s="479"/>
      <c r="C45" s="480"/>
      <c r="D45" s="480"/>
      <c r="E45" s="357"/>
      <c r="F45" s="357"/>
      <c r="G45" s="481"/>
    </row>
    <row r="46" spans="1:7" s="5" customFormat="1">
      <c r="A46" s="478"/>
      <c r="B46" s="479"/>
      <c r="C46" s="480"/>
      <c r="D46" s="480"/>
      <c r="E46" s="357"/>
      <c r="F46" s="357"/>
      <c r="G46" s="481"/>
    </row>
    <row r="47" spans="1:7" s="5" customFormat="1">
      <c r="A47" s="478"/>
      <c r="B47" s="479"/>
      <c r="C47" s="480"/>
      <c r="D47" s="480"/>
      <c r="E47" s="357"/>
      <c r="F47" s="357"/>
      <c r="G47" s="481"/>
    </row>
    <row r="48" spans="1:7" s="5" customFormat="1">
      <c r="A48" s="478"/>
      <c r="B48" s="479"/>
      <c r="C48" s="480"/>
      <c r="D48" s="480"/>
      <c r="E48" s="357"/>
      <c r="F48" s="357"/>
      <c r="G48" s="481"/>
    </row>
    <row r="49" spans="1:7" s="5" customFormat="1">
      <c r="A49" s="478"/>
      <c r="B49" s="479"/>
      <c r="C49" s="480"/>
      <c r="D49" s="480"/>
      <c r="E49" s="357"/>
      <c r="F49" s="357"/>
      <c r="G49" s="481"/>
    </row>
    <row r="50" spans="1:7" s="5" customFormat="1">
      <c r="A50" s="478"/>
      <c r="B50" s="479"/>
      <c r="C50" s="480"/>
      <c r="D50" s="480"/>
      <c r="E50" s="357"/>
      <c r="F50" s="357"/>
      <c r="G50" s="481"/>
    </row>
    <row r="51" spans="1:7" s="5" customFormat="1">
      <c r="A51" s="478"/>
      <c r="B51" s="479"/>
      <c r="C51" s="480"/>
      <c r="D51" s="480"/>
      <c r="E51" s="357"/>
      <c r="F51" s="357"/>
      <c r="G51" s="481"/>
    </row>
    <row r="52" spans="1:7" s="5" customFormat="1">
      <c r="A52" s="478"/>
      <c r="B52" s="479"/>
      <c r="C52" s="480"/>
      <c r="D52" s="480"/>
      <c r="E52" s="357"/>
      <c r="F52" s="357"/>
      <c r="G52" s="481"/>
    </row>
    <row r="53" spans="1:7" s="5" customFormat="1">
      <c r="A53" s="478"/>
      <c r="B53" s="479"/>
      <c r="C53" s="480"/>
      <c r="D53" s="480"/>
      <c r="E53" s="357"/>
      <c r="F53" s="357"/>
      <c r="G53" s="481"/>
    </row>
    <row r="54" spans="1:7" s="5" customFormat="1">
      <c r="A54" s="478"/>
      <c r="B54" s="479"/>
      <c r="C54" s="480"/>
      <c r="D54" s="480"/>
      <c r="E54" s="357"/>
      <c r="F54" s="357"/>
      <c r="G54" s="481"/>
    </row>
    <row r="55" spans="1:7" s="5" customFormat="1">
      <c r="E55" s="391"/>
      <c r="G55" s="392"/>
    </row>
    <row r="57" spans="1:7" ht="14" thickBot="1">
      <c r="A57" s="165" t="s">
        <v>284</v>
      </c>
    </row>
    <row r="58" spans="1:7" ht="14" thickBot="1">
      <c r="A58" s="463" t="s">
        <v>262</v>
      </c>
      <c r="B58" s="463" t="s">
        <v>263</v>
      </c>
      <c r="C58" s="463" t="s">
        <v>264</v>
      </c>
      <c r="D58" s="463" t="s">
        <v>290</v>
      </c>
      <c r="E58" s="463" t="s">
        <v>520</v>
      </c>
      <c r="F58" s="463" t="s">
        <v>265</v>
      </c>
    </row>
    <row r="59" spans="1:7">
      <c r="A59" s="464" t="s">
        <v>272</v>
      </c>
      <c r="B59" s="464">
        <v>4</v>
      </c>
      <c r="C59" s="464"/>
      <c r="D59" s="464">
        <v>2802</v>
      </c>
      <c r="E59" s="464">
        <f>B59*D59</f>
        <v>11208</v>
      </c>
      <c r="F59" s="464"/>
    </row>
    <row r="60" spans="1:7">
      <c r="A60" s="459" t="s">
        <v>273</v>
      </c>
      <c r="B60" s="459">
        <v>8</v>
      </c>
      <c r="C60" s="459">
        <v>4</v>
      </c>
      <c r="D60" s="460">
        <v>15</v>
      </c>
      <c r="E60" s="459">
        <f>C60*D60</f>
        <v>60</v>
      </c>
      <c r="F60" s="459"/>
    </row>
    <row r="61" spans="1:7" ht="26">
      <c r="A61" s="461" t="s">
        <v>250</v>
      </c>
      <c r="B61" s="459">
        <v>16</v>
      </c>
      <c r="C61" s="459"/>
      <c r="D61" s="460">
        <v>10</v>
      </c>
      <c r="E61" s="459">
        <f>B61*D61</f>
        <v>160</v>
      </c>
      <c r="F61" s="459"/>
    </row>
    <row r="62" spans="1:7">
      <c r="A62" s="459" t="s">
        <v>274</v>
      </c>
      <c r="B62" s="459">
        <v>12</v>
      </c>
      <c r="C62" s="459"/>
      <c r="D62" s="460">
        <v>8444</v>
      </c>
      <c r="E62" s="459">
        <f>B62*D62</f>
        <v>101328</v>
      </c>
      <c r="F62" s="459"/>
    </row>
    <row r="63" spans="1:7">
      <c r="A63" s="459" t="s">
        <v>275</v>
      </c>
      <c r="B63" s="459">
        <v>4</v>
      </c>
      <c r="C63" s="459"/>
      <c r="D63" s="460">
        <v>50</v>
      </c>
      <c r="E63" s="459">
        <f>B63*D63</f>
        <v>200</v>
      </c>
      <c r="F63" s="459" t="s">
        <v>276</v>
      </c>
    </row>
    <row r="64" spans="1:7">
      <c r="A64" s="459" t="s">
        <v>277</v>
      </c>
      <c r="B64" s="459">
        <v>144</v>
      </c>
      <c r="C64" s="459"/>
      <c r="D64" s="460">
        <v>15</v>
      </c>
      <c r="E64" s="459">
        <f>B64*D64</f>
        <v>2160</v>
      </c>
      <c r="F64" s="459"/>
    </row>
    <row r="65" spans="1:6">
      <c r="A65" s="459" t="s">
        <v>278</v>
      </c>
      <c r="B65" s="459">
        <v>144</v>
      </c>
      <c r="C65" s="459"/>
      <c r="D65" s="460">
        <v>15</v>
      </c>
      <c r="E65" s="459">
        <f>B65*D65</f>
        <v>2160</v>
      </c>
      <c r="F65" s="459"/>
    </row>
    <row r="66" spans="1:6">
      <c r="A66" s="459" t="s">
        <v>256</v>
      </c>
      <c r="B66" s="459">
        <v>8</v>
      </c>
      <c r="C66" s="459">
        <v>900</v>
      </c>
      <c r="D66" s="459">
        <v>20</v>
      </c>
      <c r="E66" s="459">
        <f>C66*D66</f>
        <v>18000</v>
      </c>
      <c r="F66" s="459" t="s">
        <v>279</v>
      </c>
    </row>
    <row r="67" spans="1:6">
      <c r="A67" s="459" t="s">
        <v>257</v>
      </c>
      <c r="B67" s="459">
        <v>72</v>
      </c>
      <c r="C67" s="459"/>
      <c r="D67" s="459">
        <v>20</v>
      </c>
      <c r="E67" s="459">
        <f>B67*D67</f>
        <v>1440</v>
      </c>
      <c r="F67" s="459" t="s">
        <v>280</v>
      </c>
    </row>
    <row r="68" spans="1:6">
      <c r="A68" s="459" t="s">
        <v>258</v>
      </c>
      <c r="B68" s="459">
        <v>72</v>
      </c>
      <c r="C68" s="459"/>
      <c r="D68" s="459">
        <v>20</v>
      </c>
      <c r="E68" s="459">
        <f>B68*D68</f>
        <v>1440</v>
      </c>
      <c r="F68" s="459" t="s">
        <v>281</v>
      </c>
    </row>
    <row r="69" spans="1:6">
      <c r="A69" s="459" t="s">
        <v>259</v>
      </c>
      <c r="B69" s="459">
        <v>72</v>
      </c>
      <c r="C69" s="459">
        <f>B69*25*1.15</f>
        <v>2070</v>
      </c>
      <c r="D69" s="460">
        <v>4</v>
      </c>
      <c r="E69" s="459">
        <f>C69*D69</f>
        <v>8280</v>
      </c>
      <c r="F69" s="459" t="s">
        <v>282</v>
      </c>
    </row>
    <row r="70" spans="1:6" ht="78">
      <c r="A70" s="459" t="s">
        <v>260</v>
      </c>
      <c r="B70" s="459">
        <v>72</v>
      </c>
      <c r="C70" s="459"/>
      <c r="D70" s="459">
        <v>20</v>
      </c>
      <c r="E70" s="459">
        <f>B70*D70</f>
        <v>1440</v>
      </c>
      <c r="F70" s="461" t="s">
        <v>283</v>
      </c>
    </row>
    <row r="71" spans="1:6">
      <c r="A71" s="459" t="s">
        <v>266</v>
      </c>
      <c r="B71" s="459">
        <v>1</v>
      </c>
      <c r="C71" s="459"/>
      <c r="D71" s="459">
        <v>0</v>
      </c>
      <c r="E71" s="459">
        <f>B71*D71</f>
        <v>0</v>
      </c>
      <c r="F71" s="459" t="s">
        <v>267</v>
      </c>
    </row>
    <row r="72" spans="1:6">
      <c r="A72" s="459" t="s">
        <v>268</v>
      </c>
      <c r="B72" s="459">
        <v>1</v>
      </c>
      <c r="C72" s="459"/>
      <c r="D72" s="459">
        <v>0</v>
      </c>
      <c r="E72" s="459">
        <f>B72*D72</f>
        <v>0</v>
      </c>
      <c r="F72" s="459" t="s">
        <v>269</v>
      </c>
    </row>
    <row r="73" spans="1:6">
      <c r="A73" s="459" t="s">
        <v>270</v>
      </c>
      <c r="B73" s="459">
        <v>1</v>
      </c>
      <c r="C73" s="459"/>
      <c r="D73" s="459">
        <v>0</v>
      </c>
      <c r="E73" s="459">
        <f>B73*D73</f>
        <v>0</v>
      </c>
      <c r="F73" s="459" t="s">
        <v>271</v>
      </c>
    </row>
    <row r="74" spans="1:6">
      <c r="A74" s="459" t="s">
        <v>295</v>
      </c>
      <c r="B74" s="460">
        <v>4</v>
      </c>
      <c r="C74" s="459"/>
      <c r="D74" s="459">
        <v>0</v>
      </c>
      <c r="E74" s="459">
        <f>B74*D74</f>
        <v>0</v>
      </c>
      <c r="F74" s="459" t="s">
        <v>267</v>
      </c>
    </row>
    <row r="75" spans="1:6" ht="14" thickBot="1">
      <c r="A75" s="395"/>
      <c r="B75" s="395"/>
      <c r="C75" s="395"/>
      <c r="D75" s="395"/>
      <c r="E75" s="395"/>
      <c r="F75" s="395"/>
    </row>
    <row r="76" spans="1:6" ht="14" thickBot="1">
      <c r="A76" s="462" t="s">
        <v>519</v>
      </c>
      <c r="B76" s="463"/>
      <c r="C76" s="463"/>
      <c r="D76" s="463"/>
      <c r="E76" s="462">
        <f>SUM(E59:E75)</f>
        <v>147876</v>
      </c>
      <c r="F76" s="393"/>
    </row>
    <row r="79" spans="1:6" ht="14" thickBot="1"/>
    <row r="80" spans="1:6" ht="14" thickBot="1">
      <c r="A80" s="458" t="s">
        <v>289</v>
      </c>
    </row>
    <row r="81" spans="1:6" ht="14" thickBot="1">
      <c r="A81" s="463" t="s">
        <v>262</v>
      </c>
      <c r="B81" s="463" t="s">
        <v>263</v>
      </c>
      <c r="C81" s="463" t="s">
        <v>264</v>
      </c>
      <c r="D81" s="463" t="s">
        <v>290</v>
      </c>
      <c r="E81" s="463" t="s">
        <v>520</v>
      </c>
      <c r="F81" s="463" t="s">
        <v>265</v>
      </c>
    </row>
    <row r="82" spans="1:6">
      <c r="A82" s="162" t="s">
        <v>222</v>
      </c>
      <c r="B82" s="397">
        <v>8</v>
      </c>
      <c r="C82" s="398"/>
      <c r="D82" s="399">
        <v>6936</v>
      </c>
      <c r="E82" s="397">
        <f>B82*D82</f>
        <v>55488</v>
      </c>
      <c r="F82" s="396"/>
    </row>
    <row r="83" spans="1:6">
      <c r="A83" s="163" t="s">
        <v>261</v>
      </c>
      <c r="B83" s="400">
        <v>4</v>
      </c>
      <c r="C83" s="401"/>
      <c r="D83" s="402">
        <v>2802</v>
      </c>
      <c r="E83" s="397">
        <f>B83*D83</f>
        <v>11208</v>
      </c>
      <c r="F83" s="394"/>
    </row>
    <row r="84" spans="1:6">
      <c r="A84" s="163" t="s">
        <v>221</v>
      </c>
      <c r="B84" s="400">
        <v>2</v>
      </c>
      <c r="C84" s="401"/>
      <c r="D84" s="402">
        <v>1470</v>
      </c>
      <c r="E84" s="397">
        <f>B84*D84</f>
        <v>2940</v>
      </c>
      <c r="F84" s="394"/>
    </row>
    <row r="85" spans="1:6">
      <c r="A85" s="166" t="s">
        <v>285</v>
      </c>
      <c r="B85" s="403">
        <v>72</v>
      </c>
      <c r="C85" s="401"/>
      <c r="D85" s="404">
        <v>200</v>
      </c>
      <c r="E85" s="400">
        <f>B85*D85</f>
        <v>14400</v>
      </c>
      <c r="F85" s="394"/>
    </row>
    <row r="86" spans="1:6">
      <c r="A86" s="166" t="s">
        <v>288</v>
      </c>
      <c r="B86" s="403">
        <v>72</v>
      </c>
      <c r="C86" s="401"/>
      <c r="D86" s="404">
        <v>30</v>
      </c>
      <c r="E86" s="400">
        <f>B86*D86</f>
        <v>2160</v>
      </c>
      <c r="F86" s="394"/>
    </row>
    <row r="87" spans="1:6" s="5" customFormat="1">
      <c r="A87" s="166"/>
      <c r="B87" s="403"/>
      <c r="C87" s="405"/>
      <c r="D87" s="405"/>
      <c r="E87" s="406"/>
      <c r="F87" s="164"/>
    </row>
    <row r="88" spans="1:6" s="5" customFormat="1" ht="14" thickBot="1">
      <c r="A88" s="166"/>
      <c r="B88" s="403"/>
      <c r="C88" s="405"/>
      <c r="D88" s="405"/>
      <c r="E88" s="406"/>
      <c r="F88" s="167"/>
    </row>
    <row r="89" spans="1:6" ht="14" thickBot="1">
      <c r="A89" s="465" t="s">
        <v>521</v>
      </c>
      <c r="B89" s="466"/>
      <c r="C89" s="467"/>
      <c r="D89" s="467"/>
      <c r="E89" s="466">
        <f>SUM(E82:E86)</f>
        <v>86196</v>
      </c>
      <c r="F89" s="468"/>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33"/>
  <sheetViews>
    <sheetView tabSelected="1" topLeftCell="A6" workbookViewId="0">
      <selection activeCell="D13" sqref="D13"/>
    </sheetView>
  </sheetViews>
  <sheetFormatPr baseColWidth="10" defaultRowHeight="13" x14ac:dyDescent="0"/>
  <cols>
    <col min="2" max="2" width="23.5703125" bestFit="1" customWidth="1"/>
    <col min="3" max="3" width="20.28515625" customWidth="1"/>
    <col min="4" max="5" width="20.28515625" style="5" customWidth="1"/>
  </cols>
  <sheetData>
    <row r="5" spans="1:9">
      <c r="A5" s="500" t="s">
        <v>379</v>
      </c>
      <c r="B5" s="320" t="s">
        <v>211</v>
      </c>
    </row>
    <row r="6" spans="1:9" ht="26">
      <c r="A6" s="56" t="s">
        <v>380</v>
      </c>
      <c r="B6" s="76" t="s">
        <v>305</v>
      </c>
      <c r="C6" s="430" t="s">
        <v>574</v>
      </c>
      <c r="D6" s="414"/>
      <c r="E6" s="414"/>
    </row>
    <row r="7" spans="1:9" ht="26">
      <c r="A7" s="56" t="s">
        <v>381</v>
      </c>
      <c r="B7" s="76" t="s">
        <v>304</v>
      </c>
      <c r="C7" s="430" t="s">
        <v>301</v>
      </c>
      <c r="D7" s="414"/>
      <c r="E7" s="414"/>
    </row>
    <row r="8" spans="1:9" ht="26">
      <c r="A8" s="56" t="s">
        <v>382</v>
      </c>
      <c r="B8" s="76" t="s">
        <v>303</v>
      </c>
      <c r="C8" s="430" t="s">
        <v>302</v>
      </c>
      <c r="D8" s="414"/>
      <c r="E8" s="414"/>
    </row>
    <row r="11" spans="1:9" ht="14" thickBot="1"/>
    <row r="12" spans="1:9" ht="15" thickBot="1">
      <c r="A12" s="444"/>
      <c r="B12" s="444" t="s">
        <v>514</v>
      </c>
      <c r="C12" s="444" t="s">
        <v>515</v>
      </c>
      <c r="D12" s="444" t="s">
        <v>602</v>
      </c>
      <c r="E12" s="444" t="s">
        <v>603</v>
      </c>
      <c r="F12" s="444" t="s">
        <v>117</v>
      </c>
      <c r="G12" s="444" t="s">
        <v>516</v>
      </c>
      <c r="H12" s="444" t="s">
        <v>92</v>
      </c>
      <c r="I12" s="444" t="s">
        <v>517</v>
      </c>
    </row>
    <row r="13" spans="1:9">
      <c r="A13" s="472"/>
      <c r="B13" s="473"/>
      <c r="C13" s="474"/>
      <c r="D13" s="474"/>
      <c r="E13" s="474"/>
      <c r="F13" s="474"/>
      <c r="G13" s="474"/>
      <c r="H13" s="474"/>
      <c r="I13" s="474"/>
    </row>
    <row r="14" spans="1:9">
      <c r="A14" s="56" t="s">
        <v>380</v>
      </c>
      <c r="B14" s="57" t="s">
        <v>593</v>
      </c>
      <c r="C14" s="447"/>
      <c r="D14" s="447"/>
      <c r="E14" s="447"/>
      <c r="F14" s="447"/>
      <c r="G14" s="447"/>
      <c r="H14" s="447"/>
      <c r="I14" s="447"/>
    </row>
    <row r="15" spans="1:9">
      <c r="A15" s="56"/>
      <c r="B15" s="57" t="s">
        <v>594</v>
      </c>
      <c r="C15" s="447"/>
      <c r="D15" s="447"/>
      <c r="E15" s="447"/>
      <c r="F15" s="447"/>
      <c r="G15" s="447"/>
      <c r="H15" s="447"/>
      <c r="I15" s="63"/>
    </row>
    <row r="16" spans="1:9">
      <c r="A16" s="56"/>
      <c r="B16" s="57" t="s">
        <v>595</v>
      </c>
      <c r="C16" s="447"/>
      <c r="D16" s="447"/>
      <c r="E16" s="447"/>
      <c r="F16" s="447"/>
      <c r="G16" s="447">
        <f>H23</f>
        <v>0</v>
      </c>
      <c r="H16" s="447">
        <f>I23</f>
        <v>0</v>
      </c>
      <c r="I16" s="447"/>
    </row>
    <row r="17" spans="1:9">
      <c r="A17" s="56"/>
      <c r="B17" s="57"/>
      <c r="C17" s="447"/>
      <c r="D17" s="447"/>
      <c r="E17" s="447"/>
      <c r="F17" s="447"/>
      <c r="G17" s="447">
        <f>H24</f>
        <v>0</v>
      </c>
      <c r="H17" s="447">
        <f>I24</f>
        <v>0</v>
      </c>
      <c r="I17" s="447"/>
    </row>
    <row r="19" spans="1:9" ht="14" thickBot="1"/>
    <row r="20" spans="1:9" ht="15" thickBot="1">
      <c r="A20" s="444"/>
      <c r="B20" s="444" t="s">
        <v>514</v>
      </c>
      <c r="C20" s="444" t="s">
        <v>515</v>
      </c>
      <c r="D20" s="444"/>
      <c r="E20" s="444"/>
      <c r="F20" s="444" t="s">
        <v>117</v>
      </c>
      <c r="G20" s="444" t="s">
        <v>516</v>
      </c>
      <c r="H20" s="444" t="s">
        <v>92</v>
      </c>
      <c r="I20" s="444" t="s">
        <v>517</v>
      </c>
    </row>
    <row r="21" spans="1:9">
      <c r="A21" s="472"/>
      <c r="B21" s="473"/>
      <c r="C21" s="474"/>
      <c r="D21" s="474"/>
      <c r="E21" s="474"/>
      <c r="F21" s="474"/>
      <c r="G21" s="474"/>
      <c r="H21" s="474"/>
      <c r="I21" s="474"/>
    </row>
    <row r="22" spans="1:9">
      <c r="A22" s="56" t="s">
        <v>381</v>
      </c>
      <c r="B22" s="57" t="s">
        <v>597</v>
      </c>
      <c r="C22" s="447"/>
      <c r="D22" s="447"/>
      <c r="E22" s="447"/>
      <c r="F22" s="447"/>
      <c r="G22" s="447"/>
      <c r="H22" s="447"/>
      <c r="I22" s="447"/>
    </row>
    <row r="23" spans="1:9">
      <c r="A23" s="56"/>
      <c r="B23" s="57" t="s">
        <v>598</v>
      </c>
      <c r="C23" s="447"/>
      <c r="D23" s="447"/>
      <c r="E23" s="447"/>
      <c r="F23" s="447"/>
      <c r="G23" s="447"/>
      <c r="H23" s="447"/>
      <c r="I23" s="63"/>
    </row>
    <row r="24" spans="1:9">
      <c r="A24" s="56"/>
      <c r="B24" s="57"/>
      <c r="C24" s="447"/>
      <c r="D24" s="447"/>
      <c r="E24" s="447"/>
      <c r="F24" s="447"/>
      <c r="G24" s="447">
        <f>H31</f>
        <v>0</v>
      </c>
      <c r="H24" s="447">
        <f>I31</f>
        <v>0</v>
      </c>
      <c r="I24" s="447"/>
    </row>
    <row r="25" spans="1:9">
      <c r="A25" s="56"/>
      <c r="B25" s="57" t="s">
        <v>596</v>
      </c>
      <c r="C25" s="447"/>
      <c r="D25" s="447"/>
      <c r="E25" s="447"/>
      <c r="F25" s="447"/>
      <c r="G25" s="447">
        <f>H32</f>
        <v>0</v>
      </c>
      <c r="H25" s="447">
        <f>I32</f>
        <v>0</v>
      </c>
      <c r="I25" s="447"/>
    </row>
    <row r="27" spans="1:9" ht="14" thickBot="1"/>
    <row r="28" spans="1:9" ht="15" thickBot="1">
      <c r="A28" s="444"/>
      <c r="B28" s="444" t="s">
        <v>514</v>
      </c>
      <c r="C28" s="444" t="s">
        <v>515</v>
      </c>
      <c r="D28" s="444"/>
      <c r="E28" s="444"/>
      <c r="F28" s="444" t="s">
        <v>117</v>
      </c>
      <c r="G28" s="444" t="s">
        <v>516</v>
      </c>
      <c r="H28" s="444" t="s">
        <v>92</v>
      </c>
      <c r="I28" s="444" t="s">
        <v>517</v>
      </c>
    </row>
    <row r="29" spans="1:9">
      <c r="A29" s="472"/>
      <c r="B29" s="473"/>
      <c r="C29" s="474"/>
      <c r="D29" s="474"/>
      <c r="E29" s="474"/>
      <c r="F29" s="474"/>
      <c r="G29" s="474"/>
      <c r="H29" s="474"/>
      <c r="I29" s="474"/>
    </row>
    <row r="30" spans="1:9">
      <c r="A30" s="56" t="s">
        <v>382</v>
      </c>
      <c r="B30" s="57" t="s">
        <v>599</v>
      </c>
      <c r="C30" s="447"/>
      <c r="D30" s="447"/>
      <c r="E30" s="447"/>
      <c r="F30" s="447"/>
      <c r="G30" s="447"/>
      <c r="H30" s="447"/>
      <c r="I30" s="447"/>
    </row>
    <row r="31" spans="1:9">
      <c r="A31" s="56"/>
      <c r="B31" s="57" t="s">
        <v>600</v>
      </c>
      <c r="C31" s="447"/>
      <c r="D31" s="447"/>
      <c r="E31" s="447"/>
      <c r="F31" s="447"/>
      <c r="G31" s="447"/>
      <c r="H31" s="447"/>
      <c r="I31" s="63"/>
    </row>
    <row r="32" spans="1:9">
      <c r="A32" s="56"/>
      <c r="B32" s="57" t="s">
        <v>601</v>
      </c>
      <c r="C32" s="447"/>
      <c r="D32" s="447"/>
      <c r="E32" s="447"/>
      <c r="F32" s="447"/>
      <c r="G32" s="447">
        <f>H39</f>
        <v>0</v>
      </c>
      <c r="H32" s="447">
        <f>I39</f>
        <v>0</v>
      </c>
      <c r="I32" s="447"/>
    </row>
    <row r="33" spans="1:9">
      <c r="A33" s="56"/>
      <c r="B33" s="57" t="s">
        <v>596</v>
      </c>
      <c r="C33" s="447"/>
      <c r="D33" s="447"/>
      <c r="E33" s="447"/>
      <c r="F33" s="447"/>
      <c r="G33" s="447">
        <f>H40</f>
        <v>0</v>
      </c>
      <c r="H33" s="447">
        <f>I40</f>
        <v>0</v>
      </c>
      <c r="I33" s="447"/>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11"/>
  <sheetViews>
    <sheetView workbookViewId="0">
      <selection activeCell="A6" sqref="A6"/>
    </sheetView>
  </sheetViews>
  <sheetFormatPr baseColWidth="10" defaultColWidth="8.7109375" defaultRowHeight="13" x14ac:dyDescent="0"/>
  <cols>
    <col min="1" max="1" width="13" style="34" customWidth="1"/>
    <col min="2" max="2" width="29.140625" style="34" customWidth="1"/>
    <col min="3" max="3" width="15.7109375" style="161" customWidth="1"/>
    <col min="4" max="4" width="14" style="34" customWidth="1"/>
    <col min="5" max="5" width="29.42578125" style="92" customWidth="1"/>
    <col min="6" max="6" width="10.42578125" style="45" customWidth="1"/>
    <col min="7" max="7" width="6.85546875" style="44" customWidth="1"/>
    <col min="8" max="8" width="32" style="89" customWidth="1"/>
    <col min="9" max="9" width="10.42578125" style="34" customWidth="1"/>
    <col min="10" max="10" width="8.7109375" style="136" customWidth="1"/>
    <col min="11" max="12" width="8.7109375" style="51" customWidth="1"/>
    <col min="13" max="13" width="8.7109375" style="45" customWidth="1"/>
    <col min="14" max="14" width="13.7109375" style="47" customWidth="1"/>
    <col min="15" max="16384" width="8.7109375" style="34"/>
  </cols>
  <sheetData>
    <row r="1" spans="1:15" ht="26" customHeight="1">
      <c r="A1" s="32" t="s">
        <v>316</v>
      </c>
      <c r="B1" s="504"/>
      <c r="C1" s="505"/>
      <c r="D1" s="505"/>
      <c r="E1" s="90"/>
      <c r="F1" s="46"/>
      <c r="G1" s="41"/>
      <c r="H1" s="33"/>
      <c r="I1" s="33"/>
    </row>
    <row r="2" spans="1:15" s="47" customFormat="1" ht="94" customHeight="1" thickBot="1">
      <c r="A2" s="48" t="s">
        <v>70</v>
      </c>
      <c r="B2" s="48" t="s">
        <v>71</v>
      </c>
      <c r="C2" s="157" t="s">
        <v>33</v>
      </c>
      <c r="D2" s="48" t="s">
        <v>9</v>
      </c>
      <c r="E2" s="95" t="s">
        <v>75</v>
      </c>
      <c r="F2" s="48" t="s">
        <v>76</v>
      </c>
      <c r="G2" s="48" t="s">
        <v>77</v>
      </c>
      <c r="H2" s="96" t="s">
        <v>78</v>
      </c>
      <c r="I2" s="48" t="s">
        <v>79</v>
      </c>
      <c r="J2" s="137" t="s">
        <v>80</v>
      </c>
      <c r="K2" s="48" t="s">
        <v>81</v>
      </c>
      <c r="L2" s="48" t="s">
        <v>82</v>
      </c>
      <c r="M2" s="48" t="s">
        <v>83</v>
      </c>
      <c r="N2" s="48" t="s">
        <v>84</v>
      </c>
    </row>
    <row r="3" spans="1:15">
      <c r="A3" s="219" t="s">
        <v>331</v>
      </c>
      <c r="B3" s="36" t="s">
        <v>1</v>
      </c>
      <c r="C3" s="158"/>
      <c r="D3" s="182"/>
      <c r="E3" s="91"/>
      <c r="F3" s="42"/>
      <c r="G3" s="42"/>
      <c r="H3" s="86"/>
      <c r="I3" s="36"/>
      <c r="J3" s="138"/>
      <c r="K3" s="82"/>
      <c r="L3" s="82"/>
      <c r="M3" s="81"/>
      <c r="N3" s="49"/>
    </row>
    <row r="4" spans="1:15">
      <c r="A4" s="37"/>
      <c r="B4" s="38"/>
      <c r="C4" s="181"/>
      <c r="D4" s="180"/>
      <c r="E4" s="37"/>
      <c r="F4" s="43"/>
      <c r="G4" s="43"/>
      <c r="H4" s="87"/>
      <c r="I4" s="39"/>
      <c r="J4" s="83"/>
      <c r="K4" s="84"/>
      <c r="L4" s="84"/>
      <c r="M4" s="83"/>
      <c r="N4" s="50"/>
    </row>
    <row r="5" spans="1:15">
      <c r="A5" s="56"/>
      <c r="B5" s="57"/>
      <c r="C5" s="159"/>
      <c r="D5" s="58"/>
      <c r="E5" s="56"/>
      <c r="F5" s="57"/>
      <c r="G5" s="63"/>
      <c r="H5" s="88"/>
      <c r="I5" s="64"/>
      <c r="J5" s="66"/>
      <c r="K5" s="66"/>
      <c r="L5" s="66"/>
      <c r="M5" s="67"/>
      <c r="N5" s="68"/>
      <c r="O5" s="60"/>
    </row>
    <row r="6" spans="1:15" ht="26">
      <c r="A6" s="54" t="s">
        <v>331</v>
      </c>
      <c r="B6" s="55" t="s">
        <v>318</v>
      </c>
      <c r="C6" s="159">
        <f>SUM(C7:C9)</f>
        <v>1268.7092</v>
      </c>
      <c r="D6" s="58"/>
      <c r="E6" s="54"/>
      <c r="F6" s="55"/>
      <c r="G6" s="63"/>
      <c r="H6" s="70"/>
      <c r="I6" s="64"/>
      <c r="J6" s="66"/>
      <c r="K6" s="66"/>
      <c r="L6" s="66"/>
      <c r="M6" s="67"/>
      <c r="N6" s="68" t="s">
        <v>148</v>
      </c>
      <c r="O6" s="60"/>
    </row>
    <row r="7" spans="1:15">
      <c r="A7" s="79" t="s">
        <v>332</v>
      </c>
      <c r="B7" s="57" t="s">
        <v>319</v>
      </c>
      <c r="C7" s="160">
        <f>(N7/1000)*SUMIF(Rates!$D$6:$D$15,G7,Rates!$E$6:$E$15)</f>
        <v>189.72800000000001</v>
      </c>
      <c r="D7" s="58"/>
      <c r="E7" s="56"/>
      <c r="F7" s="57">
        <v>700</v>
      </c>
      <c r="G7" s="63" t="s">
        <v>91</v>
      </c>
      <c r="H7" s="63" t="s">
        <v>322</v>
      </c>
      <c r="I7" s="64">
        <v>3</v>
      </c>
      <c r="J7" s="66">
        <f>18*6*2</f>
        <v>216</v>
      </c>
      <c r="K7" s="66">
        <f>ROUNDUP(0.01*J7,0)</f>
        <v>3</v>
      </c>
      <c r="L7" s="66">
        <f t="shared" ref="L7:L9" si="0">M7-(J7+K7)</f>
        <v>5</v>
      </c>
      <c r="M7" s="67">
        <f>ROUNDUP((J7+K7)/Rates!$E$41,0)</f>
        <v>224</v>
      </c>
      <c r="N7" s="68">
        <f t="shared" ref="N7:N11" si="1">M7*F7</f>
        <v>156800</v>
      </c>
      <c r="O7" s="60"/>
    </row>
    <row r="8" spans="1:15">
      <c r="A8" s="79" t="s">
        <v>333</v>
      </c>
      <c r="B8" s="58" t="s">
        <v>320</v>
      </c>
      <c r="C8" s="160">
        <f>(N8/1000)*SUMIF(Rates!$D$6:$D$15,G8,Rates!$E$6:$E$15)</f>
        <v>1030.194</v>
      </c>
      <c r="D8" s="58"/>
      <c r="E8" s="56"/>
      <c r="F8" s="57">
        <v>600</v>
      </c>
      <c r="G8" s="63" t="s">
        <v>91</v>
      </c>
      <c r="H8" s="63" t="s">
        <v>322</v>
      </c>
      <c r="I8" s="64">
        <v>3</v>
      </c>
      <c r="J8" s="66">
        <v>1376</v>
      </c>
      <c r="K8" s="66">
        <f>ROUNDUP(0.01*J8,0)</f>
        <v>14</v>
      </c>
      <c r="L8" s="66">
        <f t="shared" si="0"/>
        <v>29</v>
      </c>
      <c r="M8" s="67">
        <f>ROUNDUP((J8+K8)/Rates!$E$41,0)</f>
        <v>1419</v>
      </c>
      <c r="N8" s="68">
        <f t="shared" si="1"/>
        <v>851400</v>
      </c>
      <c r="O8" s="60"/>
    </row>
    <row r="9" spans="1:15">
      <c r="A9" s="79" t="s">
        <v>334</v>
      </c>
      <c r="B9" s="57" t="s">
        <v>321</v>
      </c>
      <c r="C9" s="160">
        <f>(N9/1000)*SUMIF(Rates!$D$6:$D$15,G9,Rates!$E$6:$E$15)</f>
        <v>48.787199999999999</v>
      </c>
      <c r="D9" s="58"/>
      <c r="E9" s="56"/>
      <c r="F9" s="57">
        <v>180</v>
      </c>
      <c r="G9" s="63" t="s">
        <v>91</v>
      </c>
      <c r="H9" s="63" t="s">
        <v>322</v>
      </c>
      <c r="I9" s="64">
        <v>3</v>
      </c>
      <c r="J9" s="66">
        <f>18*6*2</f>
        <v>216</v>
      </c>
      <c r="K9" s="66">
        <f>ROUNDUP(0.01*J9,0)</f>
        <v>3</v>
      </c>
      <c r="L9" s="66">
        <f t="shared" si="0"/>
        <v>5</v>
      </c>
      <c r="M9" s="67">
        <f>ROUNDUP((J9+K9)/Rates!$E$41,0)</f>
        <v>224</v>
      </c>
      <c r="N9" s="68">
        <f t="shared" si="1"/>
        <v>40320</v>
      </c>
      <c r="O9" s="60"/>
    </row>
    <row r="10" spans="1:15">
      <c r="A10" s="283" t="s">
        <v>383</v>
      </c>
      <c r="B10" s="284" t="s">
        <v>323</v>
      </c>
      <c r="C10" s="285">
        <f>(N10/1000)*SUMIF(Rates!$D$6:$D$15,G10,Rates!$E$6:$E$15)</f>
        <v>14.52</v>
      </c>
      <c r="D10" s="286"/>
      <c r="E10" s="283"/>
      <c r="F10" s="284">
        <v>6000</v>
      </c>
      <c r="G10" s="287" t="s">
        <v>91</v>
      </c>
      <c r="H10" s="287" t="s">
        <v>385</v>
      </c>
      <c r="I10" s="288">
        <v>2</v>
      </c>
      <c r="J10" s="289">
        <v>1</v>
      </c>
      <c r="K10" s="289">
        <v>0</v>
      </c>
      <c r="L10" s="289">
        <v>0</v>
      </c>
      <c r="M10" s="290">
        <f>ROUNDUP((J10+K10)/Rates!$E$41,0)</f>
        <v>2</v>
      </c>
      <c r="N10" s="291">
        <f t="shared" si="1"/>
        <v>12000</v>
      </c>
      <c r="O10" s="60"/>
    </row>
    <row r="11" spans="1:15">
      <c r="A11" s="283" t="s">
        <v>384</v>
      </c>
      <c r="B11" s="284" t="s">
        <v>324</v>
      </c>
      <c r="C11" s="285">
        <f>(N11/1000)*SUMIF(Rates!$D$6:$D$15,G11,Rates!$E$6:$E$15)</f>
        <v>24.2</v>
      </c>
      <c r="D11" s="292"/>
      <c r="E11" s="283"/>
      <c r="F11" s="284">
        <v>10000</v>
      </c>
      <c r="G11" s="287" t="s">
        <v>91</v>
      </c>
      <c r="H11" s="287" t="s">
        <v>322</v>
      </c>
      <c r="I11" s="288">
        <v>2</v>
      </c>
      <c r="J11" s="289">
        <v>1</v>
      </c>
      <c r="K11" s="289">
        <v>0</v>
      </c>
      <c r="L11" s="289">
        <v>0</v>
      </c>
      <c r="M11" s="290">
        <f>ROUNDUP((J11+K11)/Rates!$E$41,0)</f>
        <v>2</v>
      </c>
      <c r="N11" s="291">
        <f t="shared" si="1"/>
        <v>20000</v>
      </c>
      <c r="O11" s="60"/>
    </row>
  </sheetData>
  <mergeCells count="1">
    <mergeCell ref="B1:D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topLeftCell="A5" workbookViewId="0">
      <selection activeCell="A6" sqref="A6"/>
    </sheetView>
  </sheetViews>
  <sheetFormatPr baseColWidth="10" defaultColWidth="8.7109375" defaultRowHeight="13" x14ac:dyDescent="0"/>
  <cols>
    <col min="1" max="3" width="10.42578125" customWidth="1"/>
    <col min="4" max="4" width="20.7109375" customWidth="1"/>
    <col min="5" max="5" width="10.42578125" customWidth="1"/>
    <col min="6" max="6" width="71.28515625" customWidth="1"/>
  </cols>
  <sheetData>
    <row r="1" spans="1:6">
      <c r="A1" s="9" t="s">
        <v>13</v>
      </c>
    </row>
    <row r="4" spans="1:6" ht="14" thickBot="1"/>
    <row r="5" spans="1:6" ht="14" thickBot="1">
      <c r="A5" s="506" t="s">
        <v>90</v>
      </c>
      <c r="B5" s="507"/>
      <c r="C5" s="507"/>
      <c r="D5" s="2" t="s">
        <v>92</v>
      </c>
      <c r="E5" s="3" t="s">
        <v>93</v>
      </c>
      <c r="F5" s="4"/>
    </row>
    <row r="6" spans="1:6">
      <c r="A6" s="1"/>
      <c r="B6" s="1"/>
      <c r="C6" s="1"/>
      <c r="D6" s="1" t="s">
        <v>89</v>
      </c>
      <c r="E6" s="1">
        <v>1</v>
      </c>
    </row>
    <row r="7" spans="1:6">
      <c r="A7" s="1"/>
      <c r="B7" s="1"/>
      <c r="C7" s="1"/>
      <c r="D7" s="1" t="s">
        <v>91</v>
      </c>
      <c r="E7" s="1">
        <v>1.21</v>
      </c>
      <c r="F7" s="10" t="s">
        <v>6</v>
      </c>
    </row>
    <row r="8" spans="1:6">
      <c r="A8" s="1"/>
      <c r="B8" s="1"/>
      <c r="C8" s="1"/>
      <c r="D8" s="1" t="s">
        <v>86</v>
      </c>
      <c r="E8" s="1">
        <v>0.92</v>
      </c>
      <c r="F8" s="10" t="s">
        <v>7</v>
      </c>
    </row>
    <row r="9" spans="1:6">
      <c r="A9" s="1"/>
      <c r="B9" s="1"/>
      <c r="C9" s="1"/>
      <c r="D9" s="7" t="s">
        <v>19</v>
      </c>
      <c r="E9" s="1">
        <v>8.6999999999999994E-3</v>
      </c>
      <c r="F9" s="10" t="s">
        <v>0</v>
      </c>
    </row>
    <row r="10" spans="1:6">
      <c r="D10" s="7" t="s">
        <v>49</v>
      </c>
      <c r="E10" s="8">
        <v>0</v>
      </c>
    </row>
    <row r="11" spans="1:6">
      <c r="D11" s="7" t="s">
        <v>49</v>
      </c>
      <c r="E11" s="8">
        <v>0</v>
      </c>
    </row>
    <row r="12" spans="1:6">
      <c r="D12" s="7" t="s">
        <v>49</v>
      </c>
      <c r="E12" s="8">
        <v>0</v>
      </c>
    </row>
    <row r="13" spans="1:6">
      <c r="D13" s="7" t="s">
        <v>49</v>
      </c>
      <c r="E13" s="8">
        <v>0</v>
      </c>
    </row>
    <row r="14" spans="1:6">
      <c r="D14" s="7" t="s">
        <v>49</v>
      </c>
      <c r="E14" s="8">
        <v>0</v>
      </c>
    </row>
    <row r="15" spans="1:6">
      <c r="D15" s="7" t="s">
        <v>49</v>
      </c>
      <c r="E15" s="8">
        <v>0</v>
      </c>
    </row>
    <row r="24" spans="1:6" ht="14" thickBot="1"/>
    <row r="25" spans="1:6" ht="14" thickBot="1">
      <c r="A25" s="508" t="s">
        <v>17</v>
      </c>
      <c r="B25" s="507"/>
      <c r="C25" s="507"/>
      <c r="D25" s="2" t="s">
        <v>29</v>
      </c>
      <c r="E25" s="3" t="s">
        <v>93</v>
      </c>
      <c r="F25" s="4"/>
    </row>
    <row r="26" spans="1:6">
      <c r="A26" s="1"/>
      <c r="B26" s="1"/>
      <c r="C26" s="1"/>
      <c r="D26" s="1" t="s">
        <v>24</v>
      </c>
      <c r="E26" s="1">
        <v>0.6</v>
      </c>
      <c r="F26" t="s">
        <v>11</v>
      </c>
    </row>
    <row r="27" spans="1:6">
      <c r="A27" s="1"/>
      <c r="B27" s="1"/>
      <c r="C27" s="1"/>
      <c r="D27" s="1"/>
      <c r="E27" s="1"/>
    </row>
    <row r="28" spans="1:6">
      <c r="A28" s="1"/>
      <c r="B28" s="1"/>
      <c r="C28" s="1"/>
      <c r="D28" s="1" t="s">
        <v>25</v>
      </c>
      <c r="E28" s="1">
        <v>0.9</v>
      </c>
      <c r="F28" t="s">
        <v>26</v>
      </c>
    </row>
    <row r="29" spans="1:6">
      <c r="A29" s="1"/>
      <c r="B29" s="1"/>
      <c r="C29" s="1"/>
      <c r="D29" s="1"/>
      <c r="E29" s="1"/>
    </row>
    <row r="30" spans="1:6">
      <c r="A30" s="1"/>
      <c r="B30" s="1"/>
      <c r="C30" s="1"/>
      <c r="D30" s="1"/>
      <c r="E30" s="1"/>
    </row>
    <row r="32" spans="1:6">
      <c r="A32" s="1"/>
      <c r="B32" s="1"/>
      <c r="C32" s="1"/>
      <c r="D32" s="1" t="s">
        <v>28</v>
      </c>
      <c r="E32" s="1">
        <v>0.9</v>
      </c>
      <c r="F32" s="6" t="s">
        <v>21</v>
      </c>
    </row>
    <row r="33" spans="1:6">
      <c r="A33" s="1"/>
      <c r="B33" s="1"/>
      <c r="C33" s="1"/>
      <c r="D33" s="1"/>
      <c r="E33" s="1"/>
    </row>
    <row r="34" spans="1:6">
      <c r="A34" s="1"/>
      <c r="B34" s="1"/>
      <c r="C34" s="1"/>
      <c r="D34" s="1" t="s">
        <v>27</v>
      </c>
      <c r="E34" s="1">
        <v>0.8</v>
      </c>
      <c r="F34" s="6" t="s">
        <v>20</v>
      </c>
    </row>
    <row r="36" spans="1:6" s="11" customFormat="1">
      <c r="A36" s="220"/>
      <c r="B36" s="220"/>
      <c r="C36" s="220"/>
      <c r="D36" s="220" t="s">
        <v>153</v>
      </c>
      <c r="E36" s="221">
        <v>0.95</v>
      </c>
      <c r="F36" s="220" t="s">
        <v>152</v>
      </c>
    </row>
    <row r="37" spans="1:6" s="11" customFormat="1">
      <c r="A37" s="220"/>
      <c r="B37" s="220"/>
      <c r="C37" s="220"/>
      <c r="D37" s="220" t="s">
        <v>154</v>
      </c>
      <c r="E37" s="221">
        <v>0.98</v>
      </c>
      <c r="F37" s="220" t="s">
        <v>152</v>
      </c>
    </row>
    <row r="38" spans="1:6" s="5" customFormat="1">
      <c r="A38" s="222"/>
      <c r="B38" s="222"/>
      <c r="C38" s="222"/>
      <c r="D38" s="220" t="s">
        <v>291</v>
      </c>
      <c r="E38" s="221">
        <v>1</v>
      </c>
      <c r="F38" s="220" t="s">
        <v>287</v>
      </c>
    </row>
    <row r="39" spans="1:6" s="5" customFormat="1">
      <c r="A39" s="222"/>
      <c r="B39" s="222"/>
      <c r="C39" s="222"/>
      <c r="D39" s="220" t="s">
        <v>292</v>
      </c>
      <c r="E39" s="221">
        <v>0.85</v>
      </c>
      <c r="F39" s="220" t="s">
        <v>293</v>
      </c>
    </row>
    <row r="40" spans="1:6">
      <c r="A40" s="222"/>
      <c r="B40" s="222"/>
      <c r="C40" s="222"/>
      <c r="D40" s="222" t="s">
        <v>386</v>
      </c>
      <c r="E40" s="222">
        <v>0.9</v>
      </c>
      <c r="F40" s="222"/>
    </row>
    <row r="41" spans="1:6">
      <c r="D41" s="220" t="s">
        <v>400</v>
      </c>
      <c r="E41" s="221">
        <v>0.98</v>
      </c>
      <c r="F41" s="220" t="s">
        <v>399</v>
      </c>
    </row>
    <row r="42" spans="1:6">
      <c r="D42" s="220" t="s">
        <v>551</v>
      </c>
      <c r="E42" s="221">
        <v>0.9</v>
      </c>
    </row>
    <row r="43" spans="1:6">
      <c r="D43" s="220" t="s">
        <v>560</v>
      </c>
      <c r="E43" s="221">
        <v>0.7</v>
      </c>
      <c r="F43" s="5" t="s">
        <v>578</v>
      </c>
    </row>
  </sheetData>
  <mergeCells count="2">
    <mergeCell ref="A5:C5"/>
    <mergeCell ref="A25:C25"/>
  </mergeCells>
  <phoneticPr fontId="5" type="noConversion"/>
  <hyperlinks>
    <hyperlink ref="F8" r:id="rId1"/>
    <hyperlink ref="F7" r:id="rId2"/>
    <hyperlink ref="F9" r:id="rId3"/>
  </hyperlink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RPC RE34-COST ESTIMATE </vt:lpstr>
      <vt:lpstr>Number of Chambers</vt:lpstr>
      <vt:lpstr>RPC Chamber components BoE</vt:lpstr>
      <vt:lpstr>RPC back end electronis BoE</vt:lpstr>
      <vt:lpstr>RPC Electronics BoE</vt:lpstr>
      <vt:lpstr>RPC power system BoE</vt:lpstr>
      <vt:lpstr>RPC Logistics-installation BoE</vt:lpstr>
      <vt:lpstr>RPC LINK COST ESTIMATE</vt:lpstr>
      <vt:lpstr>Rates</vt:lpstr>
      <vt:lpstr>Plots</vt:lpstr>
      <vt:lpstr>Modules</vt:lpstr>
      <vt:lpstr>chip_technology</vt:lpstr>
      <vt:lpstr>ASICs</vt:lpstr>
      <vt:lpstr>Optics</vt:lpstr>
      <vt:lpstr>Power</vt:lpstr>
      <vt:lpstr>COST ESTIMATE TEMPLATE_GLASS</vt:lpstr>
      <vt:lpstr>Instructions</vt:lpstr>
      <vt:lpstr>New DAQ</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dc:creator>
  <cp:lastModifiedBy>Anna Colaleo</cp:lastModifiedBy>
  <cp:lastPrinted>2014-06-23T20:59:02Z</cp:lastPrinted>
  <dcterms:created xsi:type="dcterms:W3CDTF">2014-01-29T16:22:33Z</dcterms:created>
  <dcterms:modified xsi:type="dcterms:W3CDTF">2017-03-23T10:42:36Z</dcterms:modified>
</cp:coreProperties>
</file>