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4"/>
  </bookViews>
  <sheets>
    <sheet name="LeaksFeb2016" sheetId="1" r:id="rId1"/>
    <sheet name="Compare2016 and 2014 &amp; 13" sheetId="6" r:id="rId2"/>
    <sheet name="Other Systems" sheetId="7" r:id="rId3"/>
    <sheet name="LeaksJan2014Dec2013" sheetId="5" r:id="rId4"/>
    <sheet name="DropVolWeight" sheetId="4" r:id="rId5"/>
    <sheet name="Sector Vol" sheetId="2" r:id="rId6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4" l="1"/>
  <c r="Q36" i="4"/>
  <c r="Q37" i="4"/>
  <c r="Q38" i="4"/>
  <c r="Q39" i="4"/>
  <c r="P35" i="4"/>
  <c r="P36" i="4"/>
  <c r="P37" i="4"/>
  <c r="P38" i="4"/>
  <c r="P39" i="4"/>
  <c r="P34" i="4"/>
  <c r="O34" i="4"/>
  <c r="Q34" i="4"/>
  <c r="U20" i="1"/>
  <c r="K8" i="7"/>
  <c r="K7" i="7"/>
  <c r="F30" i="6"/>
  <c r="F29" i="6"/>
  <c r="F28" i="6"/>
  <c r="F33" i="6"/>
  <c r="F32" i="6"/>
  <c r="F31" i="6"/>
  <c r="V37" i="5"/>
  <c r="U37" i="5"/>
  <c r="V36" i="5"/>
  <c r="U36" i="5"/>
  <c r="V35" i="5"/>
  <c r="U35" i="5"/>
  <c r="V34" i="5"/>
  <c r="U34" i="5"/>
  <c r="U32" i="5"/>
  <c r="U27" i="5"/>
  <c r="U26" i="5"/>
  <c r="U25" i="5"/>
  <c r="U24" i="5"/>
  <c r="U23" i="5"/>
  <c r="U22" i="5"/>
  <c r="U21" i="5"/>
  <c r="U20" i="5"/>
  <c r="U19" i="5"/>
  <c r="M50" i="5"/>
  <c r="J50" i="5"/>
  <c r="K50" i="5"/>
  <c r="L50" i="5"/>
  <c r="N50" i="5"/>
  <c r="P50" i="5"/>
  <c r="Q50" i="5"/>
  <c r="M48" i="5"/>
  <c r="J48" i="5"/>
  <c r="K48" i="5"/>
  <c r="L48" i="5"/>
  <c r="N48" i="5"/>
  <c r="P48" i="5"/>
  <c r="Q48" i="5"/>
  <c r="M46" i="5"/>
  <c r="J46" i="5"/>
  <c r="K46" i="5"/>
  <c r="L46" i="5"/>
  <c r="N46" i="5"/>
  <c r="P46" i="5"/>
  <c r="Q46" i="5"/>
  <c r="M44" i="5"/>
  <c r="J44" i="5"/>
  <c r="K44" i="5"/>
  <c r="L44" i="5"/>
  <c r="N44" i="5"/>
  <c r="P44" i="5"/>
  <c r="Q44" i="5"/>
  <c r="M42" i="5"/>
  <c r="J42" i="5"/>
  <c r="K42" i="5"/>
  <c r="L42" i="5"/>
  <c r="N42" i="5"/>
  <c r="P42" i="5"/>
  <c r="Q42" i="5"/>
  <c r="M40" i="5"/>
  <c r="J40" i="5"/>
  <c r="K40" i="5"/>
  <c r="L40" i="5"/>
  <c r="N40" i="5"/>
  <c r="P40" i="5"/>
  <c r="Q40" i="5"/>
  <c r="M38" i="5"/>
  <c r="J38" i="5"/>
  <c r="K38" i="5"/>
  <c r="L38" i="5"/>
  <c r="N38" i="5"/>
  <c r="P38" i="5"/>
  <c r="Q38" i="5"/>
  <c r="M36" i="5"/>
  <c r="J36" i="5"/>
  <c r="K36" i="5"/>
  <c r="L36" i="5"/>
  <c r="N36" i="5"/>
  <c r="P36" i="5"/>
  <c r="Q36" i="5"/>
  <c r="M34" i="5"/>
  <c r="J34" i="5"/>
  <c r="K34" i="5"/>
  <c r="L34" i="5"/>
  <c r="N34" i="5"/>
  <c r="P34" i="5"/>
  <c r="Q34" i="5"/>
  <c r="P65" i="1"/>
  <c r="E50" i="2"/>
  <c r="M23" i="5"/>
  <c r="J23" i="5"/>
  <c r="K23" i="5"/>
  <c r="L23" i="5"/>
  <c r="N23" i="5"/>
  <c r="P23" i="5"/>
  <c r="Q23" i="5"/>
  <c r="U18" i="5"/>
  <c r="M9" i="5"/>
  <c r="J9" i="5"/>
  <c r="K9" i="5"/>
  <c r="L9" i="5"/>
  <c r="N9" i="5"/>
  <c r="P9" i="5"/>
  <c r="Q9" i="5"/>
  <c r="U11" i="5"/>
  <c r="M15" i="5"/>
  <c r="J15" i="5"/>
  <c r="K15" i="5"/>
  <c r="L15" i="5"/>
  <c r="N15" i="5"/>
  <c r="P15" i="5"/>
  <c r="Q15" i="5"/>
  <c r="U14" i="5"/>
  <c r="M17" i="5"/>
  <c r="J17" i="5"/>
  <c r="K17" i="5"/>
  <c r="L17" i="5"/>
  <c r="N17" i="5"/>
  <c r="P17" i="5"/>
  <c r="Q17" i="5"/>
  <c r="U15" i="5"/>
  <c r="M19" i="5"/>
  <c r="J19" i="5"/>
  <c r="K19" i="5"/>
  <c r="L19" i="5"/>
  <c r="N19" i="5"/>
  <c r="P19" i="5"/>
  <c r="Q19" i="5"/>
  <c r="U16" i="5"/>
  <c r="U33" i="5"/>
  <c r="V33" i="5"/>
  <c r="M11" i="5"/>
  <c r="J11" i="5"/>
  <c r="K11" i="5"/>
  <c r="L11" i="5"/>
  <c r="N11" i="5"/>
  <c r="P11" i="5"/>
  <c r="Q11" i="5"/>
  <c r="U12" i="5"/>
  <c r="M13" i="5"/>
  <c r="J13" i="5"/>
  <c r="K13" i="5"/>
  <c r="L13" i="5"/>
  <c r="N13" i="5"/>
  <c r="P13" i="5"/>
  <c r="Q13" i="5"/>
  <c r="U13" i="5"/>
  <c r="M21" i="5"/>
  <c r="J21" i="5"/>
  <c r="K21" i="5"/>
  <c r="L21" i="5"/>
  <c r="N21" i="5"/>
  <c r="P21" i="5"/>
  <c r="Q21" i="5"/>
  <c r="U17" i="5"/>
  <c r="V32" i="5"/>
  <c r="D42" i="2"/>
  <c r="E35" i="2"/>
  <c r="E33" i="2"/>
  <c r="D24" i="2"/>
  <c r="C19" i="2"/>
  <c r="P49" i="1"/>
  <c r="Q49" i="1"/>
  <c r="X54" i="1"/>
  <c r="M58" i="1"/>
  <c r="N58" i="1"/>
  <c r="P58" i="1"/>
  <c r="Q58" i="1"/>
  <c r="X53" i="1"/>
  <c r="M46" i="1"/>
  <c r="N46" i="1"/>
  <c r="P46" i="1"/>
  <c r="Q46" i="1"/>
  <c r="X52" i="1"/>
  <c r="M43" i="1"/>
  <c r="N43" i="1"/>
  <c r="P43" i="1"/>
  <c r="Q43" i="1"/>
  <c r="X51" i="1"/>
  <c r="P55" i="1"/>
  <c r="Q55" i="1"/>
  <c r="X50" i="1"/>
  <c r="P52" i="1"/>
  <c r="Q52" i="1"/>
  <c r="X49" i="1"/>
  <c r="P48" i="1"/>
  <c r="Q48" i="1"/>
  <c r="V54" i="1"/>
  <c r="P57" i="1"/>
  <c r="Q57" i="1"/>
  <c r="V53" i="1"/>
  <c r="P45" i="1"/>
  <c r="Q45" i="1"/>
  <c r="V52" i="1"/>
  <c r="P42" i="1"/>
  <c r="Q42" i="1"/>
  <c r="V51" i="1"/>
  <c r="P54" i="1"/>
  <c r="Q54" i="1"/>
  <c r="V50" i="1"/>
  <c r="P51" i="1"/>
  <c r="Q51" i="1"/>
  <c r="V49" i="1"/>
  <c r="M33" i="1"/>
  <c r="N33" i="1"/>
  <c r="P33" i="1"/>
  <c r="Q33" i="1"/>
  <c r="V21" i="1"/>
  <c r="P30" i="1"/>
  <c r="Q30" i="1"/>
  <c r="V20" i="1"/>
  <c r="P27" i="1"/>
  <c r="Q27" i="1"/>
  <c r="V19" i="1"/>
  <c r="P24" i="1"/>
  <c r="Q24" i="1"/>
  <c r="V18" i="1"/>
  <c r="P20" i="1"/>
  <c r="Q20" i="1"/>
  <c r="V17" i="1"/>
  <c r="P17" i="1"/>
  <c r="Q17" i="1"/>
  <c r="V16" i="1"/>
  <c r="P32" i="1"/>
  <c r="Q32" i="1"/>
  <c r="U21" i="1"/>
  <c r="P29" i="1"/>
  <c r="Q29" i="1"/>
  <c r="P26" i="1"/>
  <c r="Q26" i="1"/>
  <c r="U19" i="1"/>
  <c r="P22" i="1"/>
  <c r="Q22" i="1"/>
  <c r="U18" i="1"/>
  <c r="P19" i="1"/>
  <c r="Q19" i="1"/>
  <c r="U17" i="1"/>
  <c r="P16" i="1"/>
  <c r="Q16" i="1"/>
  <c r="U16" i="1"/>
  <c r="M65" i="1"/>
  <c r="J65" i="1"/>
  <c r="K65" i="1"/>
  <c r="L65" i="1"/>
  <c r="N65" i="1"/>
  <c r="Q65" i="1"/>
  <c r="M62" i="1"/>
  <c r="J62" i="1"/>
  <c r="K62" i="1"/>
  <c r="L62" i="1"/>
  <c r="N62" i="1"/>
  <c r="P62" i="1"/>
  <c r="Q62" i="1"/>
  <c r="M60" i="1"/>
  <c r="J60" i="1"/>
  <c r="K60" i="1"/>
  <c r="L60" i="1"/>
  <c r="N60" i="1"/>
  <c r="P60" i="1"/>
  <c r="Q60" i="1"/>
  <c r="J58" i="1"/>
  <c r="K58" i="1"/>
  <c r="L58" i="1"/>
  <c r="M57" i="1"/>
  <c r="J57" i="1"/>
  <c r="K57" i="1"/>
  <c r="L57" i="1"/>
  <c r="N57" i="1"/>
  <c r="M55" i="1"/>
  <c r="J55" i="1"/>
  <c r="K55" i="1"/>
  <c r="L55" i="1"/>
  <c r="N55" i="1"/>
  <c r="M54" i="1"/>
  <c r="J54" i="1"/>
  <c r="K54" i="1"/>
  <c r="L54" i="1"/>
  <c r="N54" i="1"/>
  <c r="M52" i="1"/>
  <c r="J52" i="1"/>
  <c r="K52" i="1"/>
  <c r="L52" i="1"/>
  <c r="N52" i="1"/>
  <c r="M51" i="1"/>
  <c r="J51" i="1"/>
  <c r="K51" i="1"/>
  <c r="L51" i="1"/>
  <c r="N51" i="1"/>
  <c r="M49" i="1"/>
  <c r="J49" i="1"/>
  <c r="K49" i="1"/>
  <c r="L49" i="1"/>
  <c r="N49" i="1"/>
  <c r="M48" i="1"/>
  <c r="J48" i="1"/>
  <c r="K48" i="1"/>
  <c r="L48" i="1"/>
  <c r="N48" i="1"/>
  <c r="J46" i="1"/>
  <c r="K46" i="1"/>
  <c r="L46" i="1"/>
  <c r="M45" i="1"/>
  <c r="J45" i="1"/>
  <c r="K45" i="1"/>
  <c r="L45" i="1"/>
  <c r="N45" i="1"/>
  <c r="J43" i="1"/>
  <c r="K43" i="1"/>
  <c r="L43" i="1"/>
  <c r="M42" i="1"/>
  <c r="J42" i="1"/>
  <c r="K42" i="1"/>
  <c r="L42" i="1"/>
  <c r="N42" i="1"/>
  <c r="M16" i="1"/>
  <c r="J16" i="1"/>
  <c r="K16" i="1"/>
  <c r="L16" i="1"/>
  <c r="N16" i="1"/>
  <c r="G9" i="4"/>
  <c r="D45" i="2"/>
  <c r="D43" i="2"/>
  <c r="E34" i="2"/>
  <c r="D25" i="2"/>
  <c r="E18" i="2"/>
  <c r="D18" i="2"/>
  <c r="E16" i="2"/>
  <c r="E15" i="2"/>
  <c r="D14" i="2"/>
  <c r="D13" i="2"/>
  <c r="C12" i="2"/>
  <c r="C11" i="2"/>
  <c r="C18" i="2"/>
  <c r="J20" i="1"/>
  <c r="K20" i="1"/>
  <c r="L20" i="1"/>
  <c r="M17" i="1"/>
  <c r="M19" i="1"/>
  <c r="M20" i="1"/>
  <c r="M22" i="1"/>
  <c r="M24" i="1"/>
  <c r="M26" i="1"/>
  <c r="M27" i="1"/>
  <c r="M29" i="1"/>
  <c r="M30" i="1"/>
  <c r="M32" i="1"/>
  <c r="J12" i="1"/>
  <c r="K12" i="1"/>
  <c r="L12" i="1"/>
  <c r="M13" i="1"/>
  <c r="M14" i="1"/>
  <c r="M12" i="1"/>
  <c r="J13" i="1"/>
  <c r="K13" i="1"/>
  <c r="L13" i="1"/>
  <c r="N13" i="1"/>
  <c r="J14" i="1"/>
  <c r="K14" i="1"/>
  <c r="L14" i="1"/>
  <c r="J17" i="1"/>
  <c r="K17" i="1"/>
  <c r="L17" i="1"/>
  <c r="J19" i="1"/>
  <c r="K19" i="1"/>
  <c r="L19" i="1"/>
  <c r="J22" i="1"/>
  <c r="K22" i="1"/>
  <c r="L22" i="1"/>
  <c r="J24" i="1"/>
  <c r="K24" i="1"/>
  <c r="L24" i="1"/>
  <c r="J26" i="1"/>
  <c r="K26" i="1"/>
  <c r="L26" i="1"/>
  <c r="J27" i="1"/>
  <c r="K27" i="1"/>
  <c r="L27" i="1"/>
  <c r="N27" i="1"/>
  <c r="J29" i="1"/>
  <c r="K29" i="1"/>
  <c r="L29" i="1"/>
  <c r="J30" i="1"/>
  <c r="K30" i="1"/>
  <c r="L30" i="1"/>
  <c r="J32" i="1"/>
  <c r="K32" i="1"/>
  <c r="L32" i="1"/>
  <c r="J33" i="1"/>
  <c r="K33" i="1"/>
  <c r="L33" i="1"/>
  <c r="N17" i="1"/>
  <c r="N12" i="1"/>
  <c r="N30" i="1"/>
  <c r="N14" i="1"/>
  <c r="N20" i="1"/>
  <c r="N19" i="1"/>
  <c r="N32" i="1"/>
  <c r="N29" i="1"/>
  <c r="N26" i="1"/>
  <c r="N24" i="1"/>
  <c r="N22" i="1"/>
  <c r="P14" i="1"/>
  <c r="P13" i="1"/>
  <c r="P12" i="1"/>
</calcChain>
</file>

<file path=xl/sharedStrings.xml><?xml version="1.0" encoding="utf-8"?>
<sst xmlns="http://schemas.openxmlformats.org/spreadsheetml/2006/main" count="447" uniqueCount="181">
  <si>
    <t>Leak Test RE+4 Feb 2016</t>
  </si>
  <si>
    <t>Transcribe of values made by ZEC and scanned by Norbert on 08/02/2016</t>
  </si>
  <si>
    <t>28.01.2016</t>
  </si>
  <si>
    <t>Manifold -ME+1</t>
  </si>
  <si>
    <t>Time</t>
  </si>
  <si>
    <t>Pressure</t>
  </si>
  <si>
    <t>Fluid</t>
  </si>
  <si>
    <t>Water</t>
  </si>
  <si>
    <t>"</t>
  </si>
  <si>
    <t>Dtime</t>
  </si>
  <si>
    <t>DP</t>
  </si>
  <si>
    <t>DP/DT</t>
  </si>
  <si>
    <t>[Bar]</t>
  </si>
  <si>
    <t>[Hr:min]</t>
  </si>
  <si>
    <t>[Bar/s]</t>
  </si>
  <si>
    <t>Ryszard &amp; Wieslaw</t>
  </si>
  <si>
    <t>[litres]</t>
  </si>
  <si>
    <t>Volume approx</t>
  </si>
  <si>
    <t>Leak rate</t>
  </si>
  <si>
    <t>[mbar.l/s]</t>
  </si>
  <si>
    <t>[hrs]</t>
  </si>
  <si>
    <t>[s]</t>
  </si>
  <si>
    <t>03.02.2016</t>
  </si>
  <si>
    <t>YE+3/RE+4/3 + Mini Manifold</t>
  </si>
  <si>
    <t>Argon</t>
  </si>
  <si>
    <t>21-26</t>
  </si>
  <si>
    <t>04.02.2016</t>
  </si>
  <si>
    <t>15-20</t>
  </si>
  <si>
    <t>27-32</t>
  </si>
  <si>
    <t>05.02.2016</t>
  </si>
  <si>
    <t>02-33</t>
  </si>
  <si>
    <t>09-14</t>
  </si>
  <si>
    <t>03-08</t>
  </si>
  <si>
    <t>Volume 60 Deg Sector of RE4 very Approx</t>
  </si>
  <si>
    <t>Channel 2</t>
  </si>
  <si>
    <t>Channel 1</t>
  </si>
  <si>
    <t>Channel 3</t>
  </si>
  <si>
    <t>Pipe L=</t>
  </si>
  <si>
    <t>Ch q</t>
  </si>
  <si>
    <t>Total L=</t>
  </si>
  <si>
    <t>20deg L=</t>
  </si>
  <si>
    <t>Volume flexibles</t>
  </si>
  <si>
    <t>Flexiblle Parker Hose 1/4inch</t>
  </si>
  <si>
    <t>Chamber SM Volume 20deg</t>
  </si>
  <si>
    <t>Christmas tree Volume 60deg</t>
  </si>
  <si>
    <t>Dia. 6.35mm</t>
  </si>
  <si>
    <t>L= 27.3m</t>
  </si>
  <si>
    <t>Vol Cal. =</t>
  </si>
  <si>
    <t>[cm3]</t>
  </si>
  <si>
    <t>One col circuit =</t>
  </si>
  <si>
    <t>L= 2m</t>
  </si>
  <si>
    <t>Dia 8x6mm</t>
  </si>
  <si>
    <t>4 chambers in 20deg =</t>
  </si>
  <si>
    <t>L= 650mm</t>
  </si>
  <si>
    <t>dia. Int ~35mm</t>
  </si>
  <si>
    <t xml:space="preserve">Vol = </t>
  </si>
  <si>
    <t>There are 2 volumes</t>
  </si>
  <si>
    <t>Total Vol =</t>
  </si>
  <si>
    <t>With the rack circuit isloated and the supply return from the manifold turned off</t>
  </si>
  <si>
    <t>Total 60 deg Volme =</t>
  </si>
  <si>
    <t>33-02</t>
  </si>
  <si>
    <t>Drops of water Volume.</t>
  </si>
  <si>
    <t>http://convert-to.com/conversion/volume/convert-drop-to-ml.html</t>
  </si>
  <si>
    <t>Volume</t>
  </si>
  <si>
    <t>[milli litres]</t>
  </si>
  <si>
    <t>1ml = 20 drops</t>
  </si>
  <si>
    <t>https://en.wikipedia.org/wiki/Drop_(unit)</t>
  </si>
  <si>
    <t>in medicine, IV drips deliver 10, 15, 20, or 60 drops per mL. Micro-drip sets deliver 60 drops per mL and 10, 15,or 20 drops per mL for a macro-drip set</t>
  </si>
  <si>
    <t>[drops/millilitres]</t>
  </si>
  <si>
    <t>Calc Q drop/ml</t>
  </si>
  <si>
    <t>[drops/ml]</t>
  </si>
  <si>
    <t>A minim</t>
  </si>
  <si>
    <t>http://www.cwladis.com/math104/lecture7.php</t>
  </si>
  <si>
    <t>[gtt/ml]</t>
  </si>
  <si>
    <t>08.02.2016</t>
  </si>
  <si>
    <t>YE-3/RE-4/3 + Mini Manifold</t>
  </si>
  <si>
    <t>22.02.2016</t>
  </si>
  <si>
    <t>29-32 ??</t>
  </si>
  <si>
    <t>23.02.2016</t>
  </si>
  <si>
    <t>YE-3 Manifold+ RE-4 + Mini Manifold</t>
  </si>
  <si>
    <t>01-36</t>
  </si>
  <si>
    <t>24.02.2016</t>
  </si>
  <si>
    <t>Manifold volume unknown</t>
  </si>
  <si>
    <t>25.02.2016</t>
  </si>
  <si>
    <t>27-28</t>
  </si>
  <si>
    <t>YE-3/RE-4/3 + Mini Manifold ??</t>
  </si>
  <si>
    <t>Reported from Wolfram that 27-28 leaking @ 300mBar/hr !!</t>
  </si>
  <si>
    <t>No tests done with Water on YE+3 ?? Yet this was reported as being done.</t>
  </si>
  <si>
    <t>Did they allow for stability time ?</t>
  </si>
  <si>
    <t>Leak rates at 12 Bar</t>
  </si>
  <si>
    <t>Leak rates at 15 Bar</t>
  </si>
  <si>
    <t>Leak rates at 18 Bar</t>
  </si>
  <si>
    <t>Sector</t>
  </si>
  <si>
    <t>Leak repairs done on RE-4/27</t>
  </si>
  <si>
    <t>Leak repairs done on RE+4/06</t>
  </si>
  <si>
    <t>Leak repairs done on RE+4/22</t>
  </si>
  <si>
    <t>Data taken after repair.</t>
  </si>
  <si>
    <t>Resolution of device is 0.01Bar equivalent to approx 1.5E-02[mBar.l/s] for a 1 hour test</t>
  </si>
  <si>
    <t>One millelitre weighs 1 gramme.</t>
  </si>
  <si>
    <t xml:space="preserve">20drops/millelitre therefore weigh 0.05grammes </t>
  </si>
  <si>
    <t>Therefore I drop of water weighs ;</t>
  </si>
  <si>
    <t>Leak Test RE-4 Feb 2016</t>
  </si>
  <si>
    <t>Leak Test RE+4 Jan 2014</t>
  </si>
  <si>
    <t xml:space="preserve"> 19-20</t>
  </si>
  <si>
    <t>16.01.2014</t>
  </si>
  <si>
    <t>21-22</t>
  </si>
  <si>
    <t>23-24</t>
  </si>
  <si>
    <t>17.01.2014</t>
  </si>
  <si>
    <t>29-30</t>
  </si>
  <si>
    <t>31-32</t>
  </si>
  <si>
    <t>20.01.2014</t>
  </si>
  <si>
    <t>25-26</t>
  </si>
  <si>
    <t>33-34</t>
  </si>
  <si>
    <t xml:space="preserve">YE+3/RE+4/3 </t>
  </si>
  <si>
    <t>All circuits tested without Mini-Manifolds ?</t>
  </si>
  <si>
    <t>8 Circuits tested . And the others ??</t>
  </si>
  <si>
    <t>File in EDMS 1332026 V1 File name "Test_Maintenace_Repair_2014(4).pdf Check name</t>
  </si>
  <si>
    <t>Leak Rate</t>
  </si>
  <si>
    <t>19-20</t>
  </si>
  <si>
    <t>60deg Sector</t>
  </si>
  <si>
    <t>normalise</t>
  </si>
  <si>
    <t>These values plotted as 2016</t>
  </si>
  <si>
    <t>Leak Test RE+4 Dec 2013</t>
  </si>
  <si>
    <t>16.12.2013</t>
  </si>
  <si>
    <t>13-14</t>
  </si>
  <si>
    <t>15-16</t>
  </si>
  <si>
    <t>17-18</t>
  </si>
  <si>
    <t>17.12.2013</t>
  </si>
  <si>
    <t>11-12</t>
  </si>
  <si>
    <t>09-10</t>
  </si>
  <si>
    <t>07-08</t>
  </si>
  <si>
    <t>18.12.2013</t>
  </si>
  <si>
    <t>03-04</t>
  </si>
  <si>
    <t>05-06</t>
  </si>
  <si>
    <t>These level of leak rates I think agree with the Snoop leak detection sensitivity</t>
  </si>
  <si>
    <t>02-01</t>
  </si>
  <si>
    <t>19.12.2013</t>
  </si>
  <si>
    <t>Sector 35-36 is missing !!</t>
  </si>
  <si>
    <t>35-36</t>
  </si>
  <si>
    <t>??</t>
  </si>
  <si>
    <t>35-36 missing</t>
  </si>
  <si>
    <t>Leak Test RE+4 Dec 2013 &amp; Jan 2014</t>
  </si>
  <si>
    <t>Leak test done @ 15-16bar</t>
  </si>
  <si>
    <t>Nota the 20deg sector values have been added ?</t>
  </si>
  <si>
    <t>Combining the data</t>
  </si>
  <si>
    <t>Leak rates at 15-16 Bar</t>
  </si>
  <si>
    <t>2013/4</t>
  </si>
  <si>
    <t>There seems some consistancy over time with measurement technic.</t>
  </si>
  <si>
    <t>In 2016 leak rates are less at high pressure !</t>
  </si>
  <si>
    <t>With time leak rates could be expected to increase. You may say in some cases this is true.</t>
  </si>
  <si>
    <t>Would increase resolution improve understanding ?</t>
  </si>
  <si>
    <t xml:space="preserve">Is it valid to add 3 20deg sectors leak rates to obtain combined test on 60deg Sector ? </t>
  </si>
  <si>
    <t>Calculated vol for 60deg Sector = 10.1 litres</t>
  </si>
  <si>
    <t>Nota. Most DP increase over time on YE-3 ! I was not present</t>
  </si>
  <si>
    <t>Criteria of sufficient leak tightness is for Air/Argon &lt;20mBar/hr @ 12 Bar Volume for MiniManifold + SMs?</t>
  </si>
  <si>
    <t>Criteria of sufficient leak tightness is for water &lt;50mBar/hr @ 12Bar. Vol for Mini Manifoild + SMs ?</t>
  </si>
  <si>
    <t>Volume of RE4 cicuits inc the MiniManifolds</t>
  </si>
  <si>
    <t>Very approx =</t>
  </si>
  <si>
    <t>Other leak Rates</t>
  </si>
  <si>
    <t>CSC</t>
  </si>
  <si>
    <t>[cc/min]</t>
  </si>
  <si>
    <t>leak rate</t>
  </si>
  <si>
    <t>[mBar.l/s]</t>
  </si>
  <si>
    <t>Gas</t>
  </si>
  <si>
    <t>few inched H2O</t>
  </si>
  <si>
    <t>Tracker dry air</t>
  </si>
  <si>
    <t>27.6.2013</t>
  </si>
  <si>
    <t>10 Bar</t>
  </si>
  <si>
    <t>500mBar</t>
  </si>
  <si>
    <t>15hrs</t>
  </si>
  <si>
    <t>CSC Cooling</t>
  </si>
  <si>
    <t>declared as 4.6E-2</t>
  </si>
  <si>
    <t>SS Ferrules</t>
  </si>
  <si>
    <t>http://www.cincinnati-test.com/images/AB120%20Setting%20Acceptable%20Test%20Criteria.pdf</t>
  </si>
  <si>
    <t>inches</t>
  </si>
  <si>
    <t>mm</t>
  </si>
  <si>
    <t>microns</t>
  </si>
  <si>
    <t>Bubbles or Drops</t>
  </si>
  <si>
    <t>[inch3]</t>
  </si>
  <si>
    <t>dia inches</t>
  </si>
  <si>
    <t xml:space="preserve">1/8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</si>
</sst>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11" fontId="0" fillId="0" borderId="1" xfId="0" applyNumberFormat="1" applyBorder="1"/>
    <xf numFmtId="0" fontId="1" fillId="0" borderId="0" xfId="0" applyFont="1"/>
    <xf numFmtId="11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49" fontId="0" fillId="0" borderId="0" xfId="0" applyNumberFormat="1" applyAlignment="1"/>
    <xf numFmtId="49" fontId="0" fillId="0" borderId="0" xfId="0" applyNumberFormat="1" applyBorder="1" applyAlignment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3" fillId="0" borderId="0" xfId="0" applyFont="1"/>
    <xf numFmtId="0" fontId="4" fillId="0" borderId="0" xfId="0" applyFont="1"/>
    <xf numFmtId="11" fontId="0" fillId="0" borderId="0" xfId="0" applyNumberFormat="1"/>
    <xf numFmtId="2" fontId="0" fillId="0" borderId="0" xfId="0" applyNumberFormat="1"/>
    <xf numFmtId="2" fontId="2" fillId="0" borderId="1" xfId="0" applyNumberFormat="1" applyFont="1" applyBorder="1"/>
    <xf numFmtId="49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1" fontId="0" fillId="0" borderId="0" xfId="0" applyNumberFormat="1" applyBorder="1"/>
    <xf numFmtId="0" fontId="0" fillId="0" borderId="0" xfId="0" applyBorder="1" applyAlignment="1">
      <alignment wrapText="1"/>
    </xf>
    <xf numFmtId="2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1" xfId="0" applyFill="1" applyBorder="1"/>
    <xf numFmtId="2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1" fontId="0" fillId="0" borderId="2" xfId="0" applyNumberFormat="1" applyBorder="1" applyAlignment="1">
      <alignment horizontal="center"/>
    </xf>
    <xf numFmtId="2" fontId="0" fillId="0" borderId="2" xfId="0" applyNumberFormat="1" applyBorder="1"/>
    <xf numFmtId="11" fontId="0" fillId="0" borderId="2" xfId="0" applyNumberFormat="1" applyBorder="1"/>
    <xf numFmtId="2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1" fontId="0" fillId="0" borderId="3" xfId="0" applyNumberFormat="1" applyBorder="1" applyAlignment="1">
      <alignment horizontal="center"/>
    </xf>
    <xf numFmtId="2" fontId="0" fillId="0" borderId="3" xfId="0" applyNumberFormat="1" applyBorder="1"/>
    <xf numFmtId="11" fontId="0" fillId="0" borderId="3" xfId="0" applyNumberFormat="1" applyBorder="1"/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/>
    <xf numFmtId="49" fontId="0" fillId="0" borderId="1" xfId="0" applyNumberFormat="1" applyBorder="1"/>
    <xf numFmtId="2" fontId="0" fillId="0" borderId="0" xfId="0" applyNumberFormat="1" applyFill="1" applyBorder="1"/>
    <xf numFmtId="0" fontId="0" fillId="2" borderId="0" xfId="0" applyFill="1"/>
    <xf numFmtId="20" fontId="0" fillId="2" borderId="0" xfId="0" applyNumberFormat="1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2" fontId="0" fillId="3" borderId="0" xfId="0" applyNumberFormat="1" applyFill="1"/>
    <xf numFmtId="0" fontId="0" fillId="3" borderId="0" xfId="0" applyFill="1"/>
    <xf numFmtId="11" fontId="0" fillId="3" borderId="0" xfId="0" applyNumberFormat="1" applyFill="1"/>
    <xf numFmtId="0" fontId="0" fillId="0" borderId="4" xfId="0" applyBorder="1"/>
    <xf numFmtId="0" fontId="0" fillId="0" borderId="0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RE+4 @ 12Bar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LeaksFeb2016!$T$16:$T$21</c:f>
              <c:strCache>
                <c:ptCount val="6"/>
                <c:pt idx="0">
                  <c:v>21-26</c:v>
                </c:pt>
                <c:pt idx="1">
                  <c:v>15-20</c:v>
                </c:pt>
                <c:pt idx="2">
                  <c:v>27-32</c:v>
                </c:pt>
                <c:pt idx="3">
                  <c:v>02-33</c:v>
                </c:pt>
                <c:pt idx="4">
                  <c:v>09-14</c:v>
                </c:pt>
                <c:pt idx="5">
                  <c:v>03-08</c:v>
                </c:pt>
              </c:strCache>
            </c:strRef>
          </c:cat>
          <c:val>
            <c:numRef>
              <c:f>LeaksFeb2016!$U$16:$U$21</c:f>
              <c:numCache>
                <c:formatCode>0.00E+00</c:formatCode>
                <c:ptCount val="6"/>
                <c:pt idx="0">
                  <c:v>2.1041666666666209E-2</c:v>
                </c:pt>
                <c:pt idx="1">
                  <c:v>0.22444444444443967</c:v>
                </c:pt>
                <c:pt idx="2">
                  <c:v>4.8095238095237018E-2</c:v>
                </c:pt>
                <c:pt idx="3">
                  <c:v>3.5438596491227291E-2</c:v>
                </c:pt>
                <c:pt idx="4">
                  <c:v>0.17907801418439973</c:v>
                </c:pt>
                <c:pt idx="5">
                  <c:v>3.960784313725757E-2</c:v>
                </c:pt>
              </c:numCache>
            </c:numRef>
          </c:val>
        </c:ser>
        <c:ser>
          <c:idx val="1"/>
          <c:order val="1"/>
          <c:tx>
            <c:v>RE+4 @ 18Bar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LeaksFeb2016!$V$16:$V$21</c:f>
              <c:numCache>
                <c:formatCode>0.00E+00</c:formatCode>
                <c:ptCount val="6"/>
                <c:pt idx="0">
                  <c:v>5.611111111110996E-2</c:v>
                </c:pt>
                <c:pt idx="1">
                  <c:v>1.9803921568630544E-2</c:v>
                </c:pt>
                <c:pt idx="2">
                  <c:v>2.8055555555549956E-2</c:v>
                </c:pt>
                <c:pt idx="3">
                  <c:v>2.5897435897435345E-2</c:v>
                </c:pt>
                <c:pt idx="4">
                  <c:v>0.11222222222222988</c:v>
                </c:pt>
                <c:pt idx="5">
                  <c:v>1.2023809523807119E-2</c:v>
                </c:pt>
              </c:numCache>
            </c:numRef>
          </c:val>
        </c:ser>
        <c:ser>
          <c:idx val="2"/>
          <c:order val="2"/>
          <c:tx>
            <c:v>RE-4 @ 12Bar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LeaksFeb2016!$V$49:$V$54</c:f>
              <c:numCache>
                <c:formatCode>0.00E+00</c:formatCode>
                <c:ptCount val="6"/>
                <c:pt idx="0">
                  <c:v>6.7333333333331927E-2</c:v>
                </c:pt>
                <c:pt idx="1">
                  <c:v>5.611111111110989E-2</c:v>
                </c:pt>
                <c:pt idx="2">
                  <c:v>4.8095238095239946E-2</c:v>
                </c:pt>
                <c:pt idx="3">
                  <c:v>4.8095238095237018E-2</c:v>
                </c:pt>
                <c:pt idx="4">
                  <c:v>1.3466666666666384E-2</c:v>
                </c:pt>
                <c:pt idx="5">
                  <c:v>5.611111111110996E-2</c:v>
                </c:pt>
              </c:numCache>
            </c:numRef>
          </c:val>
        </c:ser>
        <c:ser>
          <c:idx val="3"/>
          <c:order val="3"/>
          <c:tx>
            <c:v>RE-4@ 15Bar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LeaksFeb2016!$X$49:$X$54</c:f>
              <c:numCache>
                <c:formatCode>0.00E+00</c:formatCode>
                <c:ptCount val="6"/>
                <c:pt idx="0">
                  <c:v>2.589743589743531E-2</c:v>
                </c:pt>
                <c:pt idx="1">
                  <c:v>2.4047619047618509E-2</c:v>
                </c:pt>
                <c:pt idx="2">
                  <c:v>1.4027777777779964E-2</c:v>
                </c:pt>
                <c:pt idx="3">
                  <c:v>1.2023809523807119E-2</c:v>
                </c:pt>
                <c:pt idx="4">
                  <c:v>1.2023809523807119E-2</c:v>
                </c:pt>
                <c:pt idx="5">
                  <c:v>3.9607843137254052E-2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4443392"/>
        <c:axId val="94449664"/>
      </c:barChart>
      <c:catAx>
        <c:axId val="9444339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49664"/>
        <c:crosses val="autoZero"/>
        <c:auto val="1"/>
        <c:lblAlgn val="ctr"/>
        <c:lblOffset val="100"/>
        <c:noMultiLvlLbl val="0"/>
      </c:catAx>
      <c:valAx>
        <c:axId val="94449664"/>
        <c:scaling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433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RE+4 @ 12 Bar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LeaksFeb2016!$T$24:$T$29</c:f>
              <c:strCache>
                <c:ptCount val="6"/>
                <c:pt idx="0">
                  <c:v>21-26</c:v>
                </c:pt>
                <c:pt idx="1">
                  <c:v>15-20</c:v>
                </c:pt>
                <c:pt idx="2">
                  <c:v>27-32</c:v>
                </c:pt>
                <c:pt idx="3">
                  <c:v>02-33</c:v>
                </c:pt>
                <c:pt idx="4">
                  <c:v>09-14</c:v>
                </c:pt>
                <c:pt idx="5">
                  <c:v>03-08</c:v>
                </c:pt>
              </c:strCache>
            </c:strRef>
          </c:cat>
          <c:val>
            <c:numRef>
              <c:f>LeaksFeb2016!$U$24:$U$29</c:f>
              <c:numCache>
                <c:formatCode>0.000</c:formatCode>
                <c:ptCount val="6"/>
                <c:pt idx="0">
                  <c:v>2.1041666666666209E-2</c:v>
                </c:pt>
                <c:pt idx="1">
                  <c:v>0.22444444444443967</c:v>
                </c:pt>
                <c:pt idx="2">
                  <c:v>4.8095238095237018E-2</c:v>
                </c:pt>
                <c:pt idx="3">
                  <c:v>3.5438596491227291E-2</c:v>
                </c:pt>
                <c:pt idx="4">
                  <c:v>0.17907801418439973</c:v>
                </c:pt>
                <c:pt idx="5">
                  <c:v>3.960784313725757E-2</c:v>
                </c:pt>
              </c:numCache>
            </c:numRef>
          </c:val>
        </c:ser>
        <c:ser>
          <c:idx val="1"/>
          <c:order val="1"/>
          <c:tx>
            <c:v>RE+4 @ 18Bar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LeaksFeb2016!$V$24:$V$29</c:f>
              <c:numCache>
                <c:formatCode>0.000</c:formatCode>
                <c:ptCount val="6"/>
                <c:pt idx="0">
                  <c:v>5.611111111110996E-2</c:v>
                </c:pt>
                <c:pt idx="1">
                  <c:v>1.9803921568630544E-2</c:v>
                </c:pt>
                <c:pt idx="2">
                  <c:v>2.8055555555549956E-2</c:v>
                </c:pt>
                <c:pt idx="3">
                  <c:v>2.5897435897435345E-2</c:v>
                </c:pt>
                <c:pt idx="4">
                  <c:v>0.11222222222222988</c:v>
                </c:pt>
                <c:pt idx="5">
                  <c:v>1.2023809523807119E-2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79872"/>
        <c:axId val="94481792"/>
      </c:barChart>
      <c:catAx>
        <c:axId val="94479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Sector</a:t>
                </a:r>
                <a:r>
                  <a:rPr lang="en-GB" baseline="0"/>
                  <a:t> [60deg]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81792"/>
        <c:crosses val="autoZero"/>
        <c:auto val="1"/>
        <c:lblAlgn val="ctr"/>
        <c:lblOffset val="100"/>
        <c:noMultiLvlLbl val="0"/>
      </c:catAx>
      <c:valAx>
        <c:axId val="9448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Leak Rate [mBar.l/s]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RE+4</a:t>
            </a:r>
            <a:r>
              <a:rPr lang="en-US" baseline="0"/>
              <a:t> Leak Tests 2016 and 2013/4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RE+4 2016@ 12Bar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'Compare2016 and 2014 &amp; 13'!$C$28:$C$33</c:f>
              <c:strCache>
                <c:ptCount val="6"/>
                <c:pt idx="0">
                  <c:v>21-26</c:v>
                </c:pt>
                <c:pt idx="1">
                  <c:v>15-20</c:v>
                </c:pt>
                <c:pt idx="2">
                  <c:v>27-32</c:v>
                </c:pt>
                <c:pt idx="3">
                  <c:v>02-33</c:v>
                </c:pt>
                <c:pt idx="4">
                  <c:v>09-14</c:v>
                </c:pt>
                <c:pt idx="5">
                  <c:v>03-08</c:v>
                </c:pt>
              </c:strCache>
            </c:strRef>
          </c:cat>
          <c:val>
            <c:numRef>
              <c:f>'Compare2016 and 2014 &amp; 13'!$D$28:$D$33</c:f>
              <c:numCache>
                <c:formatCode>0.00E+00</c:formatCode>
                <c:ptCount val="6"/>
                <c:pt idx="0">
                  <c:v>2.1041666666666209E-2</c:v>
                </c:pt>
                <c:pt idx="1">
                  <c:v>0.22444444444443967</c:v>
                </c:pt>
                <c:pt idx="2">
                  <c:v>4.8095238095237018E-2</c:v>
                </c:pt>
                <c:pt idx="3">
                  <c:v>3.5438596491227291E-2</c:v>
                </c:pt>
                <c:pt idx="4">
                  <c:v>0.17907801418439973</c:v>
                </c:pt>
                <c:pt idx="5">
                  <c:v>3.960784313725757E-2</c:v>
                </c:pt>
              </c:numCache>
            </c:numRef>
          </c:val>
        </c:ser>
        <c:ser>
          <c:idx val="1"/>
          <c:order val="1"/>
          <c:tx>
            <c:v>RE+4 2016 @ 18Bar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'Compare2016 and 2014 &amp; 13'!$E$28:$E$33</c:f>
              <c:numCache>
                <c:formatCode>0.00E+00</c:formatCode>
                <c:ptCount val="6"/>
                <c:pt idx="0">
                  <c:v>5.611111111110996E-2</c:v>
                </c:pt>
                <c:pt idx="1">
                  <c:v>1.9803921568630544E-2</c:v>
                </c:pt>
                <c:pt idx="2">
                  <c:v>2.8055555555549956E-2</c:v>
                </c:pt>
                <c:pt idx="3">
                  <c:v>2.5897435897435345E-2</c:v>
                </c:pt>
                <c:pt idx="4">
                  <c:v>0.11222222222222988</c:v>
                </c:pt>
                <c:pt idx="5">
                  <c:v>1.2023809523807119E-2</c:v>
                </c:pt>
              </c:numCache>
            </c:numRef>
          </c:val>
        </c:ser>
        <c:ser>
          <c:idx val="2"/>
          <c:order val="2"/>
          <c:tx>
            <c:v>RE+4 2013/4 @ 15-16Bar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'Compare2016 and 2014 &amp; 13'!$F$28:$F$33</c:f>
              <c:numCache>
                <c:formatCode>0.00E+00</c:formatCode>
                <c:ptCount val="6"/>
                <c:pt idx="0">
                  <c:v>3.2066666666666424E-2</c:v>
                </c:pt>
                <c:pt idx="1">
                  <c:v>1.8558730158729476E-2</c:v>
                </c:pt>
                <c:pt idx="2">
                  <c:v>3.8370370370370506E-2</c:v>
                </c:pt>
                <c:pt idx="3">
                  <c:v>1.4095238095237791E-2</c:v>
                </c:pt>
                <c:pt idx="4">
                  <c:v>3.7587301587300795E-2</c:v>
                </c:pt>
                <c:pt idx="5">
                  <c:v>1.9733333333334498E-2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8576"/>
        <c:axId val="96250496"/>
      </c:barChart>
      <c:catAx>
        <c:axId val="96248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Sector [60deg]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50496"/>
        <c:crosses val="autoZero"/>
        <c:auto val="1"/>
        <c:lblAlgn val="ctr"/>
        <c:lblOffset val="100"/>
        <c:noMultiLvlLbl val="0"/>
      </c:catAx>
      <c:valAx>
        <c:axId val="96250496"/>
        <c:scaling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LeakRate [mBar.l/s]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RE+4</a:t>
            </a:r>
            <a:r>
              <a:rPr lang="en-US" baseline="0"/>
              <a:t> Leak Tests 2016 and 2013/4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RE+4 2016@ 12Bar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'Compare2016 and 2014 &amp; 13'!$C$28:$C$33</c:f>
              <c:strCache>
                <c:ptCount val="6"/>
                <c:pt idx="0">
                  <c:v>21-26</c:v>
                </c:pt>
                <c:pt idx="1">
                  <c:v>15-20</c:v>
                </c:pt>
                <c:pt idx="2">
                  <c:v>27-32</c:v>
                </c:pt>
                <c:pt idx="3">
                  <c:v>02-33</c:v>
                </c:pt>
                <c:pt idx="4">
                  <c:v>09-14</c:v>
                </c:pt>
                <c:pt idx="5">
                  <c:v>03-08</c:v>
                </c:pt>
              </c:strCache>
            </c:strRef>
          </c:cat>
          <c:val>
            <c:numRef>
              <c:f>'Compare2016 and 2014 &amp; 13'!$D$28:$D$33</c:f>
              <c:numCache>
                <c:formatCode>0.00E+00</c:formatCode>
                <c:ptCount val="6"/>
                <c:pt idx="0">
                  <c:v>2.1041666666666209E-2</c:v>
                </c:pt>
                <c:pt idx="1">
                  <c:v>0.22444444444443967</c:v>
                </c:pt>
                <c:pt idx="2">
                  <c:v>4.8095238095237018E-2</c:v>
                </c:pt>
                <c:pt idx="3">
                  <c:v>3.5438596491227291E-2</c:v>
                </c:pt>
                <c:pt idx="4">
                  <c:v>0.17907801418439973</c:v>
                </c:pt>
                <c:pt idx="5">
                  <c:v>3.960784313725757E-2</c:v>
                </c:pt>
              </c:numCache>
            </c:numRef>
          </c:val>
        </c:ser>
        <c:ser>
          <c:idx val="1"/>
          <c:order val="1"/>
          <c:tx>
            <c:v>RE+4 2016 @ 18Bar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'Compare2016 and 2014 &amp; 13'!$E$28:$E$33</c:f>
              <c:numCache>
                <c:formatCode>0.00E+00</c:formatCode>
                <c:ptCount val="6"/>
                <c:pt idx="0">
                  <c:v>5.611111111110996E-2</c:v>
                </c:pt>
                <c:pt idx="1">
                  <c:v>1.9803921568630544E-2</c:v>
                </c:pt>
                <c:pt idx="2">
                  <c:v>2.8055555555549956E-2</c:v>
                </c:pt>
                <c:pt idx="3">
                  <c:v>2.5897435897435345E-2</c:v>
                </c:pt>
                <c:pt idx="4">
                  <c:v>0.11222222222222988</c:v>
                </c:pt>
                <c:pt idx="5">
                  <c:v>1.2023809523807119E-2</c:v>
                </c:pt>
              </c:numCache>
            </c:numRef>
          </c:val>
        </c:ser>
        <c:ser>
          <c:idx val="2"/>
          <c:order val="2"/>
          <c:tx>
            <c:v>RE+4 2013/4 @ 15-16Bar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'Compare2016 and 2014 &amp; 13'!$F$28:$F$33</c:f>
              <c:numCache>
                <c:formatCode>0.00E+00</c:formatCode>
                <c:ptCount val="6"/>
                <c:pt idx="0">
                  <c:v>3.2066666666666424E-2</c:v>
                </c:pt>
                <c:pt idx="1">
                  <c:v>1.8558730158729476E-2</c:v>
                </c:pt>
                <c:pt idx="2">
                  <c:v>3.8370370370370506E-2</c:v>
                </c:pt>
                <c:pt idx="3">
                  <c:v>1.4095238095237791E-2</c:v>
                </c:pt>
                <c:pt idx="4">
                  <c:v>3.7587301587300795E-2</c:v>
                </c:pt>
                <c:pt idx="5">
                  <c:v>1.9733333333334498E-2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6224"/>
        <c:axId val="94358144"/>
      </c:barChart>
      <c:catAx>
        <c:axId val="9435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Sector [60deg]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8144"/>
        <c:crossesAt val="1.0000000000000002E-3"/>
        <c:auto val="1"/>
        <c:lblAlgn val="ctr"/>
        <c:lblOffset val="100"/>
        <c:noMultiLvlLbl val="0"/>
      </c:catAx>
      <c:valAx>
        <c:axId val="94358144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LeakRate [mBar.l/s]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622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12Bar 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'Compare2016 and 2014 &amp; 13'!$C$51:$C$56</c:f>
              <c:strCache>
                <c:ptCount val="6"/>
                <c:pt idx="0">
                  <c:v>21-26</c:v>
                </c:pt>
                <c:pt idx="1">
                  <c:v>15-20</c:v>
                </c:pt>
                <c:pt idx="2">
                  <c:v>27-32</c:v>
                </c:pt>
                <c:pt idx="3">
                  <c:v>02-33</c:v>
                </c:pt>
                <c:pt idx="4">
                  <c:v>09-14</c:v>
                </c:pt>
                <c:pt idx="5">
                  <c:v>03-08</c:v>
                </c:pt>
              </c:strCache>
            </c:strRef>
          </c:cat>
          <c:val>
            <c:numRef>
              <c:f>'Compare2016 and 2014 &amp; 13'!$D$51:$D$56</c:f>
              <c:numCache>
                <c:formatCode>General</c:formatCode>
                <c:ptCount val="6"/>
                <c:pt idx="0">
                  <c:v>2.1041666666666209E-2</c:v>
                </c:pt>
                <c:pt idx="1">
                  <c:v>0.22444444444443967</c:v>
                </c:pt>
                <c:pt idx="2">
                  <c:v>4.8095238095237018E-2</c:v>
                </c:pt>
                <c:pt idx="3">
                  <c:v>3.5438596491227291E-2</c:v>
                </c:pt>
                <c:pt idx="4">
                  <c:v>0.17907801418439973</c:v>
                </c:pt>
                <c:pt idx="5">
                  <c:v>3.960784313725757E-2</c:v>
                </c:pt>
              </c:numCache>
            </c:numRef>
          </c:val>
        </c:ser>
        <c:ser>
          <c:idx val="1"/>
          <c:order val="1"/>
          <c:tx>
            <c:v>18bar 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'Compare2016 and 2014 &amp; 13'!$E$51:$E$56</c:f>
              <c:numCache>
                <c:formatCode>General</c:formatCode>
                <c:ptCount val="6"/>
                <c:pt idx="0">
                  <c:v>5.611111111110996E-2</c:v>
                </c:pt>
                <c:pt idx="1">
                  <c:v>1.9803921568630544E-2</c:v>
                </c:pt>
                <c:pt idx="2">
                  <c:v>2.8055555555549956E-2</c:v>
                </c:pt>
                <c:pt idx="3">
                  <c:v>2.5897435897435345E-2</c:v>
                </c:pt>
                <c:pt idx="4">
                  <c:v>0.11222222222222988</c:v>
                </c:pt>
                <c:pt idx="5">
                  <c:v>1.2023809523807119E-2</c:v>
                </c:pt>
              </c:numCache>
            </c:numRef>
          </c:val>
        </c:ser>
        <c:ser>
          <c:idx val="2"/>
          <c:order val="2"/>
          <c:tx>
            <c:v>15-16Bar 2013/4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'Compare2016 and 2014 &amp; 13'!$F$51:$F$56</c:f>
              <c:numCache>
                <c:formatCode>General</c:formatCode>
                <c:ptCount val="6"/>
                <c:pt idx="0">
                  <c:v>3.2066666666666424E-2</c:v>
                </c:pt>
                <c:pt idx="1">
                  <c:v>1.8558730158729476E-2</c:v>
                </c:pt>
                <c:pt idx="2">
                  <c:v>3.8370370370370506E-2</c:v>
                </c:pt>
                <c:pt idx="3">
                  <c:v>1.4095238095237791E-2</c:v>
                </c:pt>
                <c:pt idx="4">
                  <c:v>3.7587301587300795E-2</c:v>
                </c:pt>
                <c:pt idx="5">
                  <c:v>1.9733333333334498E-2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7712"/>
        <c:axId val="97749632"/>
      </c:barChart>
      <c:catAx>
        <c:axId val="9774771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49632"/>
        <c:crosses val="autoZero"/>
        <c:auto val="1"/>
        <c:lblAlgn val="ctr"/>
        <c:lblOffset val="100"/>
        <c:noMultiLvlLbl val="0"/>
      </c:catAx>
      <c:valAx>
        <c:axId val="977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RE+4 LeatTest Dec 2013 Jan 2014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LeaksJan2014Dec2013!$T$11:$T$27</c:f>
              <c:strCache>
                <c:ptCount val="17"/>
                <c:pt idx="0">
                  <c:v>19-20</c:v>
                </c:pt>
                <c:pt idx="1">
                  <c:v>21-22</c:v>
                </c:pt>
                <c:pt idx="2">
                  <c:v>23-24</c:v>
                </c:pt>
                <c:pt idx="3">
                  <c:v>27-28</c:v>
                </c:pt>
                <c:pt idx="4">
                  <c:v>29-30</c:v>
                </c:pt>
                <c:pt idx="5">
                  <c:v>31-32</c:v>
                </c:pt>
                <c:pt idx="6">
                  <c:v>25-26</c:v>
                </c:pt>
                <c:pt idx="7">
                  <c:v>33-34</c:v>
                </c:pt>
                <c:pt idx="8">
                  <c:v>13-14</c:v>
                </c:pt>
                <c:pt idx="9">
                  <c:v>15-16</c:v>
                </c:pt>
                <c:pt idx="10">
                  <c:v>17-18</c:v>
                </c:pt>
                <c:pt idx="11">
                  <c:v>11-12</c:v>
                </c:pt>
                <c:pt idx="12">
                  <c:v>09-10</c:v>
                </c:pt>
                <c:pt idx="13">
                  <c:v>07-08</c:v>
                </c:pt>
                <c:pt idx="14">
                  <c:v>03-04</c:v>
                </c:pt>
                <c:pt idx="15">
                  <c:v>05-06</c:v>
                </c:pt>
                <c:pt idx="16">
                  <c:v>02-01</c:v>
                </c:pt>
              </c:strCache>
            </c:strRef>
          </c:cat>
          <c:val>
            <c:numRef>
              <c:f>LeaksJan2014Dec2013!$U$11:$U$27</c:f>
              <c:numCache>
                <c:formatCode>0.00E+00</c:formatCode>
                <c:ptCount val="17"/>
                <c:pt idx="0">
                  <c:v>8.2222222222220545E-3</c:v>
                </c:pt>
                <c:pt idx="1">
                  <c:v>3.2888888888885294E-3</c:v>
                </c:pt>
                <c:pt idx="2">
                  <c:v>1.2333333333333802E-2</c:v>
                </c:pt>
                <c:pt idx="3">
                  <c:v>1.6444444444444078E-2</c:v>
                </c:pt>
                <c:pt idx="4">
                  <c:v>1.6444444444445067E-2</c:v>
                </c:pt>
                <c:pt idx="5">
                  <c:v>5.4814814814813598E-3</c:v>
                </c:pt>
                <c:pt idx="6">
                  <c:v>1.6444444444444095E-2</c:v>
                </c:pt>
                <c:pt idx="7">
                  <c:v>4.6984126984125976E-3</c:v>
                </c:pt>
                <c:pt idx="8">
                  <c:v>1.6444444444444088E-2</c:v>
                </c:pt>
                <c:pt idx="9">
                  <c:v>3.2888888888885294E-3</c:v>
                </c:pt>
                <c:pt idx="10">
                  <c:v>7.0476190476188904E-3</c:v>
                </c:pt>
                <c:pt idx="11">
                  <c:v>4.6984126984125976E-3</c:v>
                </c:pt>
                <c:pt idx="12">
                  <c:v>1.6444444444444109E-2</c:v>
                </c:pt>
                <c:pt idx="13">
                  <c:v>7.047619047618899E-3</c:v>
                </c:pt>
                <c:pt idx="14">
                  <c:v>2.819047619048561E-3</c:v>
                </c:pt>
                <c:pt idx="15">
                  <c:v>9.8666666666670389E-3</c:v>
                </c:pt>
                <c:pt idx="16">
                  <c:v>1.6444444444444088E-2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96320"/>
        <c:axId val="96310784"/>
      </c:barChart>
      <c:catAx>
        <c:axId val="962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Sector [20deg]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0784"/>
        <c:crosses val="autoZero"/>
        <c:auto val="1"/>
        <c:lblAlgn val="ctr"/>
        <c:lblOffset val="100"/>
        <c:noMultiLvlLbl val="0"/>
      </c:catAx>
      <c:valAx>
        <c:axId val="96310784"/>
        <c:scaling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Leak Rate [mBar.l/s]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96320"/>
        <c:crosses val="autoZero"/>
        <c:crossBetween val="between"/>
      </c:valAx>
      <c:spPr>
        <a:solidFill>
          <a:schemeClr val="bg1">
            <a:alpha val="49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LeaksJan2014Dec2013!$T$32:$T$37</c:f>
              <c:strCache>
                <c:ptCount val="6"/>
                <c:pt idx="0">
                  <c:v>21-26</c:v>
                </c:pt>
                <c:pt idx="1">
                  <c:v>27-32</c:v>
                </c:pt>
                <c:pt idx="2">
                  <c:v>33-02</c:v>
                </c:pt>
                <c:pt idx="3">
                  <c:v>03-08</c:v>
                </c:pt>
                <c:pt idx="4">
                  <c:v>09-14</c:v>
                </c:pt>
                <c:pt idx="5">
                  <c:v>15-20</c:v>
                </c:pt>
              </c:strCache>
            </c:strRef>
          </c:cat>
          <c:val>
            <c:numRef>
              <c:f>LeaksJan2014Dec2013!$V$32:$V$37</c:f>
              <c:numCache>
                <c:formatCode>0.00E+00</c:formatCode>
                <c:ptCount val="6"/>
                <c:pt idx="0">
                  <c:v>3.2066666666666424E-2</c:v>
                </c:pt>
                <c:pt idx="1">
                  <c:v>3.8370370370370506E-2</c:v>
                </c:pt>
                <c:pt idx="2">
                  <c:v>1.4095238095237791E-2</c:v>
                </c:pt>
                <c:pt idx="3">
                  <c:v>1.9733333333334498E-2</c:v>
                </c:pt>
                <c:pt idx="4">
                  <c:v>3.7587301587300795E-2</c:v>
                </c:pt>
                <c:pt idx="5">
                  <c:v>1.8558730158729476E-2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347648"/>
        <c:axId val="96349184"/>
      </c:barChart>
      <c:catAx>
        <c:axId val="963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9184"/>
        <c:crosses val="autoZero"/>
        <c:auto val="1"/>
        <c:lblAlgn val="ctr"/>
        <c:lblOffset val="100"/>
        <c:noMultiLvlLbl val="0"/>
      </c:catAx>
      <c:valAx>
        <c:axId val="96349184"/>
        <c:scaling>
          <c:orientation val="minMax"/>
          <c:max val="0.251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571499</xdr:colOff>
      <xdr:row>40</xdr:row>
      <xdr:rowOff>66674</xdr:rowOff>
    </xdr:from>
    <xdr:to>
      <xdr:col>35</xdr:col>
      <xdr:colOff>9524</xdr:colOff>
      <xdr:row>59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385761</xdr:colOff>
      <xdr:row>12</xdr:row>
      <xdr:rowOff>61912</xdr:rowOff>
    </xdr:from>
    <xdr:to>
      <xdr:col>34</xdr:col>
      <xdr:colOff>219074</xdr:colOff>
      <xdr:row>30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500062</xdr:colOff>
      <xdr:row>20</xdr:row>
      <xdr:rowOff>157162</xdr:rowOff>
    </xdr:from>
    <xdr:to>
      <xdr:col>16</xdr:col>
      <xdr:colOff>476250</xdr:colOff>
      <xdr:row>37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21</xdr:row>
      <xdr:rowOff>0</xdr:rowOff>
    </xdr:from>
    <xdr:to>
      <xdr:col>26</xdr:col>
      <xdr:colOff>585788</xdr:colOff>
      <xdr:row>38</xdr:row>
      <xdr:rowOff>23813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119061</xdr:colOff>
      <xdr:row>47</xdr:row>
      <xdr:rowOff>4762</xdr:rowOff>
    </xdr:from>
    <xdr:to>
      <xdr:col>16</xdr:col>
      <xdr:colOff>466724</xdr:colOff>
      <xdr:row>64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495299</xdr:colOff>
      <xdr:row>6</xdr:row>
      <xdr:rowOff>119061</xdr:rowOff>
    </xdr:from>
    <xdr:to>
      <xdr:col>32</xdr:col>
      <xdr:colOff>523875</xdr:colOff>
      <xdr:row>26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42861</xdr:colOff>
      <xdr:row>28</xdr:row>
      <xdr:rowOff>157162</xdr:rowOff>
    </xdr:from>
    <xdr:to>
      <xdr:col>32</xdr:col>
      <xdr:colOff>200024</xdr:colOff>
      <xdr:row>47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17197</xdr:colOff>
      <xdr:row>31</xdr:row>
      <xdr:rowOff>85725</xdr:rowOff>
    </xdr:from>
    <xdr:to>
      <xdr:col>10</xdr:col>
      <xdr:colOff>390525</xdr:colOff>
      <xdr:row>57</xdr:row>
      <xdr:rowOff>171451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497" t="6824" r="13744" b="5134"/>
        <a:stretch/>
      </xdr:blipFill>
      <xdr:spPr>
        <a:xfrm>
          <a:off x="626797" y="4848225"/>
          <a:ext cx="7202753" cy="5038726"/>
        </a:xfrm>
        <a:prstGeom prst="rect">
          <a:avLst/>
        </a:prstGeom>
      </xdr:spPr>
    </xdr:pic>
    <xdr:clientData/>
  </xdr:twoCellAnchor>
  <xdr:twoCellAnchor editAs="oneCell">
    <xdr:from>
      <xdr:col>20</xdr:col>
      <xdr:colOff>390525</xdr:colOff>
      <xdr:row>31</xdr:row>
      <xdr:rowOff>180975</xdr:rowOff>
    </xdr:from>
    <xdr:to>
      <xdr:col>31</xdr:col>
      <xdr:colOff>114300</xdr:colOff>
      <xdr:row>56</xdr:row>
      <xdr:rowOff>75212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695" t="7608" r="13344" b="994"/>
        <a:stretch/>
      </xdr:blipFill>
      <xdr:spPr>
        <a:xfrm>
          <a:off x="12458700" y="4943475"/>
          <a:ext cx="6429375" cy="46567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11</xdr:row>
      <xdr:rowOff>95251</xdr:rowOff>
    </xdr:from>
    <xdr:to>
      <xdr:col>20</xdr:col>
      <xdr:colOff>333373</xdr:colOff>
      <xdr:row>25</xdr:row>
      <xdr:rowOff>95250</xdr:rowOff>
    </xdr:to>
    <xdr:grpSp>
      <xdr:nvGrpSpPr>
        <xdr:cNvPr id="29" name="Group 28"/>
        <xdr:cNvGrpSpPr/>
      </xdr:nvGrpSpPr>
      <xdr:grpSpPr>
        <a:xfrm>
          <a:off x="6677025" y="2314576"/>
          <a:ext cx="6305548" cy="2666999"/>
          <a:chOff x="6362699" y="1152526"/>
          <a:chExt cx="6524624" cy="2609847"/>
        </a:xfrm>
      </xdr:grpSpPr>
      <xdr:sp macro="" textlink="">
        <xdr:nvSpPr>
          <xdr:cNvPr id="2" name="Trapezoid 1"/>
          <xdr:cNvSpPr/>
        </xdr:nvSpPr>
        <xdr:spPr>
          <a:xfrm rot="992439">
            <a:off x="6362699" y="1800224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Trapezoid 21"/>
          <xdr:cNvSpPr/>
        </xdr:nvSpPr>
        <xdr:spPr>
          <a:xfrm rot="20900854">
            <a:off x="9667875" y="1914526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" name="Trapezoid 22"/>
          <xdr:cNvSpPr/>
        </xdr:nvSpPr>
        <xdr:spPr>
          <a:xfrm rot="434095">
            <a:off x="7448549" y="2028826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" name="Trapezoid 24"/>
          <xdr:cNvSpPr/>
        </xdr:nvSpPr>
        <xdr:spPr>
          <a:xfrm rot="21415494">
            <a:off x="8562974" y="2066923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Trapezoid 26"/>
          <xdr:cNvSpPr/>
        </xdr:nvSpPr>
        <xdr:spPr>
          <a:xfrm rot="20370150">
            <a:off x="10725148" y="1609725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Trapezoid 27"/>
          <xdr:cNvSpPr/>
        </xdr:nvSpPr>
        <xdr:spPr>
          <a:xfrm rot="19876865">
            <a:off x="11715748" y="1152526"/>
            <a:ext cx="1171575" cy="1695450"/>
          </a:xfrm>
          <a:prstGeom prst="trapezoid">
            <a:avLst>
              <a:gd name="adj" fmla="val 10678"/>
            </a:avLst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21</xdr:col>
      <xdr:colOff>395023</xdr:colOff>
      <xdr:row>16</xdr:row>
      <xdr:rowOff>119480</xdr:rowOff>
    </xdr:from>
    <xdr:to>
      <xdr:col>22</xdr:col>
      <xdr:colOff>600129</xdr:colOff>
      <xdr:row>16</xdr:row>
      <xdr:rowOff>188180</xdr:rowOff>
    </xdr:to>
    <xdr:sp macro="" textlink="">
      <xdr:nvSpPr>
        <xdr:cNvPr id="30" name="Rounded Rectangle 29"/>
        <xdr:cNvSpPr/>
      </xdr:nvSpPr>
      <xdr:spPr>
        <a:xfrm rot="3246543">
          <a:off x="13569626" y="2413477"/>
          <a:ext cx="68700" cy="814706"/>
        </a:xfrm>
        <a:prstGeom prst="round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533400</xdr:colOff>
      <xdr:row>17</xdr:row>
      <xdr:rowOff>85726</xdr:rowOff>
    </xdr:from>
    <xdr:to>
      <xdr:col>23</xdr:col>
      <xdr:colOff>128906</xdr:colOff>
      <xdr:row>17</xdr:row>
      <xdr:rowOff>154426</xdr:rowOff>
    </xdr:to>
    <xdr:sp macro="" textlink="">
      <xdr:nvSpPr>
        <xdr:cNvPr id="31" name="Rounded Rectangle 30"/>
        <xdr:cNvSpPr/>
      </xdr:nvSpPr>
      <xdr:spPr>
        <a:xfrm rot="3246543">
          <a:off x="13708003" y="2570223"/>
          <a:ext cx="68700" cy="814706"/>
        </a:xfrm>
        <a:prstGeom prst="round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152400</xdr:colOff>
      <xdr:row>18</xdr:row>
      <xdr:rowOff>19050</xdr:rowOff>
    </xdr:from>
    <xdr:to>
      <xdr:col>22</xdr:col>
      <xdr:colOff>324929</xdr:colOff>
      <xdr:row>28</xdr:row>
      <xdr:rowOff>104775</xdr:rowOff>
    </xdr:to>
    <xdr:sp macro="" textlink="">
      <xdr:nvSpPr>
        <xdr:cNvPr id="32" name="Freeform 31"/>
        <xdr:cNvSpPr/>
      </xdr:nvSpPr>
      <xdr:spPr>
        <a:xfrm>
          <a:off x="7315200" y="3571875"/>
          <a:ext cx="6878129" cy="1990725"/>
        </a:xfrm>
        <a:custGeom>
          <a:avLst/>
          <a:gdLst>
            <a:gd name="connsiteX0" fmla="*/ 7229475 w 7259129"/>
            <a:gd name="connsiteY0" fmla="*/ 0 h 1743075"/>
            <a:gd name="connsiteX1" fmla="*/ 7239000 w 7259129"/>
            <a:gd name="connsiteY1" fmla="*/ 304800 h 1743075"/>
            <a:gd name="connsiteX2" fmla="*/ 7229475 w 7259129"/>
            <a:gd name="connsiteY2" fmla="*/ 361950 h 1743075"/>
            <a:gd name="connsiteX3" fmla="*/ 7210425 w 7259129"/>
            <a:gd name="connsiteY3" fmla="*/ 457200 h 1743075"/>
            <a:gd name="connsiteX4" fmla="*/ 7191375 w 7259129"/>
            <a:gd name="connsiteY4" fmla="*/ 485775 h 1743075"/>
            <a:gd name="connsiteX5" fmla="*/ 7134225 w 7259129"/>
            <a:gd name="connsiteY5" fmla="*/ 600075 h 1743075"/>
            <a:gd name="connsiteX6" fmla="*/ 7077075 w 7259129"/>
            <a:gd name="connsiteY6" fmla="*/ 638175 h 1743075"/>
            <a:gd name="connsiteX7" fmla="*/ 7019925 w 7259129"/>
            <a:gd name="connsiteY7" fmla="*/ 657225 h 1743075"/>
            <a:gd name="connsiteX8" fmla="*/ 6962775 w 7259129"/>
            <a:gd name="connsiteY8" fmla="*/ 685800 h 1743075"/>
            <a:gd name="connsiteX9" fmla="*/ 6934200 w 7259129"/>
            <a:gd name="connsiteY9" fmla="*/ 704850 h 1743075"/>
            <a:gd name="connsiteX10" fmla="*/ 6810375 w 7259129"/>
            <a:gd name="connsiteY10" fmla="*/ 723900 h 1743075"/>
            <a:gd name="connsiteX11" fmla="*/ 6610350 w 7259129"/>
            <a:gd name="connsiteY11" fmla="*/ 704850 h 1743075"/>
            <a:gd name="connsiteX12" fmla="*/ 6524625 w 7259129"/>
            <a:gd name="connsiteY12" fmla="*/ 676275 h 1743075"/>
            <a:gd name="connsiteX13" fmla="*/ 6477000 w 7259129"/>
            <a:gd name="connsiteY13" fmla="*/ 666750 h 1743075"/>
            <a:gd name="connsiteX14" fmla="*/ 6372225 w 7259129"/>
            <a:gd name="connsiteY14" fmla="*/ 638175 h 1743075"/>
            <a:gd name="connsiteX15" fmla="*/ 6343650 w 7259129"/>
            <a:gd name="connsiteY15" fmla="*/ 619125 h 1743075"/>
            <a:gd name="connsiteX16" fmla="*/ 6286500 w 7259129"/>
            <a:gd name="connsiteY16" fmla="*/ 600075 h 1743075"/>
            <a:gd name="connsiteX17" fmla="*/ 6257925 w 7259129"/>
            <a:gd name="connsiteY17" fmla="*/ 590550 h 1743075"/>
            <a:gd name="connsiteX18" fmla="*/ 6191250 w 7259129"/>
            <a:gd name="connsiteY18" fmla="*/ 581025 h 1743075"/>
            <a:gd name="connsiteX19" fmla="*/ 5915025 w 7259129"/>
            <a:gd name="connsiteY19" fmla="*/ 590550 h 1743075"/>
            <a:gd name="connsiteX20" fmla="*/ 5876925 w 7259129"/>
            <a:gd name="connsiteY20" fmla="*/ 600075 h 1743075"/>
            <a:gd name="connsiteX21" fmla="*/ 5781675 w 7259129"/>
            <a:gd name="connsiteY21" fmla="*/ 628650 h 1743075"/>
            <a:gd name="connsiteX22" fmla="*/ 5724525 w 7259129"/>
            <a:gd name="connsiteY22" fmla="*/ 657225 h 1743075"/>
            <a:gd name="connsiteX23" fmla="*/ 5695950 w 7259129"/>
            <a:gd name="connsiteY23" fmla="*/ 676275 h 1743075"/>
            <a:gd name="connsiteX24" fmla="*/ 5657850 w 7259129"/>
            <a:gd name="connsiteY24" fmla="*/ 695325 h 1743075"/>
            <a:gd name="connsiteX25" fmla="*/ 5600700 w 7259129"/>
            <a:gd name="connsiteY25" fmla="*/ 742950 h 1743075"/>
            <a:gd name="connsiteX26" fmla="*/ 5572125 w 7259129"/>
            <a:gd name="connsiteY26" fmla="*/ 752475 h 1743075"/>
            <a:gd name="connsiteX27" fmla="*/ 5534025 w 7259129"/>
            <a:gd name="connsiteY27" fmla="*/ 790575 h 1743075"/>
            <a:gd name="connsiteX28" fmla="*/ 5448300 w 7259129"/>
            <a:gd name="connsiteY28" fmla="*/ 819150 h 1743075"/>
            <a:gd name="connsiteX29" fmla="*/ 5419725 w 7259129"/>
            <a:gd name="connsiteY29" fmla="*/ 838200 h 1743075"/>
            <a:gd name="connsiteX30" fmla="*/ 5391150 w 7259129"/>
            <a:gd name="connsiteY30" fmla="*/ 847725 h 1743075"/>
            <a:gd name="connsiteX31" fmla="*/ 5334000 w 7259129"/>
            <a:gd name="connsiteY31" fmla="*/ 885825 h 1743075"/>
            <a:gd name="connsiteX32" fmla="*/ 5276850 w 7259129"/>
            <a:gd name="connsiteY32" fmla="*/ 904875 h 1743075"/>
            <a:gd name="connsiteX33" fmla="*/ 5191125 w 7259129"/>
            <a:gd name="connsiteY33" fmla="*/ 952500 h 1743075"/>
            <a:gd name="connsiteX34" fmla="*/ 5143500 w 7259129"/>
            <a:gd name="connsiteY34" fmla="*/ 990600 h 1743075"/>
            <a:gd name="connsiteX35" fmla="*/ 5076825 w 7259129"/>
            <a:gd name="connsiteY35" fmla="*/ 1028700 h 1743075"/>
            <a:gd name="connsiteX36" fmla="*/ 5048250 w 7259129"/>
            <a:gd name="connsiteY36" fmla="*/ 1047750 h 1743075"/>
            <a:gd name="connsiteX37" fmla="*/ 4991100 w 7259129"/>
            <a:gd name="connsiteY37" fmla="*/ 1066800 h 1743075"/>
            <a:gd name="connsiteX38" fmla="*/ 4933950 w 7259129"/>
            <a:gd name="connsiteY38" fmla="*/ 1095375 h 1743075"/>
            <a:gd name="connsiteX39" fmla="*/ 4905375 w 7259129"/>
            <a:gd name="connsiteY39" fmla="*/ 1114425 h 1743075"/>
            <a:gd name="connsiteX40" fmla="*/ 4867275 w 7259129"/>
            <a:gd name="connsiteY40" fmla="*/ 1123950 h 1743075"/>
            <a:gd name="connsiteX41" fmla="*/ 4781550 w 7259129"/>
            <a:gd name="connsiteY41" fmla="*/ 1152525 h 1743075"/>
            <a:gd name="connsiteX42" fmla="*/ 4743450 w 7259129"/>
            <a:gd name="connsiteY42" fmla="*/ 1181100 h 1743075"/>
            <a:gd name="connsiteX43" fmla="*/ 4686300 w 7259129"/>
            <a:gd name="connsiteY43" fmla="*/ 1200150 h 1743075"/>
            <a:gd name="connsiteX44" fmla="*/ 4619625 w 7259129"/>
            <a:gd name="connsiteY44" fmla="*/ 1219200 h 1743075"/>
            <a:gd name="connsiteX45" fmla="*/ 4562475 w 7259129"/>
            <a:gd name="connsiteY45" fmla="*/ 1238250 h 1743075"/>
            <a:gd name="connsiteX46" fmla="*/ 4533900 w 7259129"/>
            <a:gd name="connsiteY46" fmla="*/ 1247775 h 1743075"/>
            <a:gd name="connsiteX47" fmla="*/ 4476750 w 7259129"/>
            <a:gd name="connsiteY47" fmla="*/ 1257300 h 1743075"/>
            <a:gd name="connsiteX48" fmla="*/ 4448175 w 7259129"/>
            <a:gd name="connsiteY48" fmla="*/ 1276350 h 1743075"/>
            <a:gd name="connsiteX49" fmla="*/ 4410075 w 7259129"/>
            <a:gd name="connsiteY49" fmla="*/ 1285875 h 1743075"/>
            <a:gd name="connsiteX50" fmla="*/ 4381500 w 7259129"/>
            <a:gd name="connsiteY50" fmla="*/ 1295400 h 1743075"/>
            <a:gd name="connsiteX51" fmla="*/ 4295775 w 7259129"/>
            <a:gd name="connsiteY51" fmla="*/ 1323975 h 1743075"/>
            <a:gd name="connsiteX52" fmla="*/ 4229100 w 7259129"/>
            <a:gd name="connsiteY52" fmla="*/ 1343025 h 1743075"/>
            <a:gd name="connsiteX53" fmla="*/ 4171950 w 7259129"/>
            <a:gd name="connsiteY53" fmla="*/ 1352550 h 1743075"/>
            <a:gd name="connsiteX54" fmla="*/ 4143375 w 7259129"/>
            <a:gd name="connsiteY54" fmla="*/ 1362075 h 1743075"/>
            <a:gd name="connsiteX55" fmla="*/ 4076700 w 7259129"/>
            <a:gd name="connsiteY55" fmla="*/ 1381125 h 1743075"/>
            <a:gd name="connsiteX56" fmla="*/ 3971925 w 7259129"/>
            <a:gd name="connsiteY56" fmla="*/ 1400175 h 1743075"/>
            <a:gd name="connsiteX57" fmla="*/ 3895725 w 7259129"/>
            <a:gd name="connsiteY57" fmla="*/ 1428750 h 1743075"/>
            <a:gd name="connsiteX58" fmla="*/ 3838575 w 7259129"/>
            <a:gd name="connsiteY58" fmla="*/ 1438275 h 1743075"/>
            <a:gd name="connsiteX59" fmla="*/ 3800475 w 7259129"/>
            <a:gd name="connsiteY59" fmla="*/ 1447800 h 1743075"/>
            <a:gd name="connsiteX60" fmla="*/ 3714750 w 7259129"/>
            <a:gd name="connsiteY60" fmla="*/ 1457325 h 1743075"/>
            <a:gd name="connsiteX61" fmla="*/ 3638550 w 7259129"/>
            <a:gd name="connsiteY61" fmla="*/ 1466850 h 1743075"/>
            <a:gd name="connsiteX62" fmla="*/ 3571875 w 7259129"/>
            <a:gd name="connsiteY62" fmla="*/ 1476375 h 1743075"/>
            <a:gd name="connsiteX63" fmla="*/ 3524250 w 7259129"/>
            <a:gd name="connsiteY63" fmla="*/ 1485900 h 1743075"/>
            <a:gd name="connsiteX64" fmla="*/ 3095625 w 7259129"/>
            <a:gd name="connsiteY64" fmla="*/ 1504950 h 1743075"/>
            <a:gd name="connsiteX65" fmla="*/ 3000375 w 7259129"/>
            <a:gd name="connsiteY65" fmla="*/ 1514475 h 1743075"/>
            <a:gd name="connsiteX66" fmla="*/ 2876550 w 7259129"/>
            <a:gd name="connsiteY66" fmla="*/ 1524000 h 1743075"/>
            <a:gd name="connsiteX67" fmla="*/ 2828925 w 7259129"/>
            <a:gd name="connsiteY67" fmla="*/ 1533525 h 1743075"/>
            <a:gd name="connsiteX68" fmla="*/ 2466975 w 7259129"/>
            <a:gd name="connsiteY68" fmla="*/ 1562100 h 1743075"/>
            <a:gd name="connsiteX69" fmla="*/ 2390775 w 7259129"/>
            <a:gd name="connsiteY69" fmla="*/ 1581150 h 1743075"/>
            <a:gd name="connsiteX70" fmla="*/ 2247900 w 7259129"/>
            <a:gd name="connsiteY70" fmla="*/ 1609725 h 1743075"/>
            <a:gd name="connsiteX71" fmla="*/ 2200275 w 7259129"/>
            <a:gd name="connsiteY71" fmla="*/ 1628775 h 1743075"/>
            <a:gd name="connsiteX72" fmla="*/ 2076450 w 7259129"/>
            <a:gd name="connsiteY72" fmla="*/ 1647825 h 1743075"/>
            <a:gd name="connsiteX73" fmla="*/ 1752600 w 7259129"/>
            <a:gd name="connsiteY73" fmla="*/ 1685925 h 1743075"/>
            <a:gd name="connsiteX74" fmla="*/ 1714500 w 7259129"/>
            <a:gd name="connsiteY74" fmla="*/ 1704975 h 1743075"/>
            <a:gd name="connsiteX75" fmla="*/ 1619250 w 7259129"/>
            <a:gd name="connsiteY75" fmla="*/ 1714500 h 1743075"/>
            <a:gd name="connsiteX76" fmla="*/ 1543050 w 7259129"/>
            <a:gd name="connsiteY76" fmla="*/ 1724025 h 1743075"/>
            <a:gd name="connsiteX77" fmla="*/ 1409700 w 7259129"/>
            <a:gd name="connsiteY77" fmla="*/ 1743075 h 1743075"/>
            <a:gd name="connsiteX78" fmla="*/ 1114425 w 7259129"/>
            <a:gd name="connsiteY78" fmla="*/ 1733550 h 1743075"/>
            <a:gd name="connsiteX79" fmla="*/ 1038225 w 7259129"/>
            <a:gd name="connsiteY79" fmla="*/ 1714500 h 1743075"/>
            <a:gd name="connsiteX80" fmla="*/ 1000125 w 7259129"/>
            <a:gd name="connsiteY80" fmla="*/ 1704975 h 1743075"/>
            <a:gd name="connsiteX81" fmla="*/ 942975 w 7259129"/>
            <a:gd name="connsiteY81" fmla="*/ 1666875 h 1743075"/>
            <a:gd name="connsiteX82" fmla="*/ 914400 w 7259129"/>
            <a:gd name="connsiteY82" fmla="*/ 1647825 h 1743075"/>
            <a:gd name="connsiteX83" fmla="*/ 876300 w 7259129"/>
            <a:gd name="connsiteY83" fmla="*/ 1628775 h 1743075"/>
            <a:gd name="connsiteX84" fmla="*/ 847725 w 7259129"/>
            <a:gd name="connsiteY84" fmla="*/ 1609725 h 1743075"/>
            <a:gd name="connsiteX85" fmla="*/ 809625 w 7259129"/>
            <a:gd name="connsiteY85" fmla="*/ 1600200 h 1743075"/>
            <a:gd name="connsiteX86" fmla="*/ 781050 w 7259129"/>
            <a:gd name="connsiteY86" fmla="*/ 1581150 h 1743075"/>
            <a:gd name="connsiteX87" fmla="*/ 704850 w 7259129"/>
            <a:gd name="connsiteY87" fmla="*/ 1562100 h 1743075"/>
            <a:gd name="connsiteX88" fmla="*/ 666750 w 7259129"/>
            <a:gd name="connsiteY88" fmla="*/ 1552575 h 1743075"/>
            <a:gd name="connsiteX89" fmla="*/ 533400 w 7259129"/>
            <a:gd name="connsiteY89" fmla="*/ 1533525 h 1743075"/>
            <a:gd name="connsiteX90" fmla="*/ 457200 w 7259129"/>
            <a:gd name="connsiteY90" fmla="*/ 1514475 h 1743075"/>
            <a:gd name="connsiteX91" fmla="*/ 352425 w 7259129"/>
            <a:gd name="connsiteY91" fmla="*/ 1485900 h 1743075"/>
            <a:gd name="connsiteX92" fmla="*/ 247650 w 7259129"/>
            <a:gd name="connsiteY92" fmla="*/ 1476375 h 1743075"/>
            <a:gd name="connsiteX93" fmla="*/ 209550 w 7259129"/>
            <a:gd name="connsiteY93" fmla="*/ 1457325 h 1743075"/>
            <a:gd name="connsiteX94" fmla="*/ 142875 w 7259129"/>
            <a:gd name="connsiteY94" fmla="*/ 1447800 h 1743075"/>
            <a:gd name="connsiteX95" fmla="*/ 85725 w 7259129"/>
            <a:gd name="connsiteY95" fmla="*/ 1409700 h 1743075"/>
            <a:gd name="connsiteX96" fmla="*/ 28575 w 7259129"/>
            <a:gd name="connsiteY96" fmla="*/ 1314450 h 1743075"/>
            <a:gd name="connsiteX97" fmla="*/ 0 w 7259129"/>
            <a:gd name="connsiteY97" fmla="*/ 1257300 h 1743075"/>
            <a:gd name="connsiteX98" fmla="*/ 19050 w 7259129"/>
            <a:gd name="connsiteY98" fmla="*/ 1123950 h 1743075"/>
            <a:gd name="connsiteX99" fmla="*/ 47625 w 7259129"/>
            <a:gd name="connsiteY99" fmla="*/ 1095375 h 1743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</a:cxnLst>
          <a:rect l="l" t="t" r="r" b="b"/>
          <a:pathLst>
            <a:path w="7259129" h="1743075">
              <a:moveTo>
                <a:pt x="7229475" y="0"/>
              </a:moveTo>
              <a:cubicBezTo>
                <a:pt x="7279265" y="124476"/>
                <a:pt x="7254771" y="44573"/>
                <a:pt x="7239000" y="304800"/>
              </a:cubicBezTo>
              <a:cubicBezTo>
                <a:pt x="7237832" y="324077"/>
                <a:pt x="7232412" y="342862"/>
                <a:pt x="7229475" y="361950"/>
              </a:cubicBezTo>
              <a:cubicBezTo>
                <a:pt x="7225575" y="387301"/>
                <a:pt x="7223899" y="430252"/>
                <a:pt x="7210425" y="457200"/>
              </a:cubicBezTo>
              <a:cubicBezTo>
                <a:pt x="7205305" y="467439"/>
                <a:pt x="7196024" y="475314"/>
                <a:pt x="7191375" y="485775"/>
              </a:cubicBezTo>
              <a:cubicBezTo>
                <a:pt x="7175361" y="521807"/>
                <a:pt x="7171747" y="575060"/>
                <a:pt x="7134225" y="600075"/>
              </a:cubicBezTo>
              <a:cubicBezTo>
                <a:pt x="7115175" y="612775"/>
                <a:pt x="7098795" y="630935"/>
                <a:pt x="7077075" y="638175"/>
              </a:cubicBezTo>
              <a:cubicBezTo>
                <a:pt x="7058025" y="644525"/>
                <a:pt x="7036633" y="646086"/>
                <a:pt x="7019925" y="657225"/>
              </a:cubicBezTo>
              <a:cubicBezTo>
                <a:pt x="6938033" y="711820"/>
                <a:pt x="7041645" y="646365"/>
                <a:pt x="6962775" y="685800"/>
              </a:cubicBezTo>
              <a:cubicBezTo>
                <a:pt x="6952536" y="690920"/>
                <a:pt x="6945060" y="701230"/>
                <a:pt x="6934200" y="704850"/>
              </a:cubicBezTo>
              <a:cubicBezTo>
                <a:pt x="6924288" y="708154"/>
                <a:pt x="6815512" y="723166"/>
                <a:pt x="6810375" y="723900"/>
              </a:cubicBezTo>
              <a:cubicBezTo>
                <a:pt x="6743700" y="717550"/>
                <a:pt x="6676850" y="712830"/>
                <a:pt x="6610350" y="704850"/>
              </a:cubicBezTo>
              <a:cubicBezTo>
                <a:pt x="6569731" y="699976"/>
                <a:pt x="6566029" y="688696"/>
                <a:pt x="6524625" y="676275"/>
              </a:cubicBezTo>
              <a:cubicBezTo>
                <a:pt x="6509118" y="671623"/>
                <a:pt x="6492619" y="671010"/>
                <a:pt x="6477000" y="666750"/>
              </a:cubicBezTo>
              <a:cubicBezTo>
                <a:pt x="6344068" y="630496"/>
                <a:pt x="6488256" y="661381"/>
                <a:pt x="6372225" y="638175"/>
              </a:cubicBezTo>
              <a:cubicBezTo>
                <a:pt x="6362700" y="631825"/>
                <a:pt x="6354111" y="623774"/>
                <a:pt x="6343650" y="619125"/>
              </a:cubicBezTo>
              <a:cubicBezTo>
                <a:pt x="6325300" y="610970"/>
                <a:pt x="6305550" y="606425"/>
                <a:pt x="6286500" y="600075"/>
              </a:cubicBezTo>
              <a:cubicBezTo>
                <a:pt x="6276975" y="596900"/>
                <a:pt x="6267864" y="591970"/>
                <a:pt x="6257925" y="590550"/>
              </a:cubicBezTo>
              <a:lnTo>
                <a:pt x="6191250" y="581025"/>
              </a:lnTo>
              <a:cubicBezTo>
                <a:pt x="6099175" y="584200"/>
                <a:pt x="6006986" y="584977"/>
                <a:pt x="5915025" y="590550"/>
              </a:cubicBezTo>
              <a:cubicBezTo>
                <a:pt x="5901958" y="591342"/>
                <a:pt x="5889464" y="596313"/>
                <a:pt x="5876925" y="600075"/>
              </a:cubicBezTo>
              <a:cubicBezTo>
                <a:pt x="5760977" y="634860"/>
                <a:pt x="5869492" y="606696"/>
                <a:pt x="5781675" y="628650"/>
              </a:cubicBezTo>
              <a:cubicBezTo>
                <a:pt x="5699783" y="683245"/>
                <a:pt x="5803395" y="617790"/>
                <a:pt x="5724525" y="657225"/>
              </a:cubicBezTo>
              <a:cubicBezTo>
                <a:pt x="5714286" y="662345"/>
                <a:pt x="5705889" y="670595"/>
                <a:pt x="5695950" y="676275"/>
              </a:cubicBezTo>
              <a:cubicBezTo>
                <a:pt x="5683622" y="683320"/>
                <a:pt x="5670178" y="688280"/>
                <a:pt x="5657850" y="695325"/>
              </a:cubicBezTo>
              <a:cubicBezTo>
                <a:pt x="5548779" y="757651"/>
                <a:pt x="5718901" y="664149"/>
                <a:pt x="5600700" y="742950"/>
              </a:cubicBezTo>
              <a:cubicBezTo>
                <a:pt x="5592346" y="748519"/>
                <a:pt x="5581650" y="749300"/>
                <a:pt x="5572125" y="752475"/>
              </a:cubicBezTo>
              <a:cubicBezTo>
                <a:pt x="5559425" y="765175"/>
                <a:pt x="5548393" y="779799"/>
                <a:pt x="5534025" y="790575"/>
              </a:cubicBezTo>
              <a:cubicBezTo>
                <a:pt x="5505345" y="812085"/>
                <a:pt x="5482598" y="812290"/>
                <a:pt x="5448300" y="819150"/>
              </a:cubicBezTo>
              <a:cubicBezTo>
                <a:pt x="5438775" y="825500"/>
                <a:pt x="5429964" y="833080"/>
                <a:pt x="5419725" y="838200"/>
              </a:cubicBezTo>
              <a:cubicBezTo>
                <a:pt x="5410745" y="842690"/>
                <a:pt x="5399927" y="842849"/>
                <a:pt x="5391150" y="847725"/>
              </a:cubicBezTo>
              <a:cubicBezTo>
                <a:pt x="5371136" y="858844"/>
                <a:pt x="5355720" y="878585"/>
                <a:pt x="5334000" y="885825"/>
              </a:cubicBezTo>
              <a:cubicBezTo>
                <a:pt x="5314950" y="892175"/>
                <a:pt x="5293558" y="893736"/>
                <a:pt x="5276850" y="904875"/>
              </a:cubicBezTo>
              <a:cubicBezTo>
                <a:pt x="5211346" y="948544"/>
                <a:pt x="5241420" y="935735"/>
                <a:pt x="5191125" y="952500"/>
              </a:cubicBezTo>
              <a:cubicBezTo>
                <a:pt x="5148520" y="1016407"/>
                <a:pt x="5198709" y="953794"/>
                <a:pt x="5143500" y="990600"/>
              </a:cubicBezTo>
              <a:cubicBezTo>
                <a:pt x="5075403" y="1035998"/>
                <a:pt x="5157406" y="1008555"/>
                <a:pt x="5076825" y="1028700"/>
              </a:cubicBezTo>
              <a:cubicBezTo>
                <a:pt x="5067300" y="1035050"/>
                <a:pt x="5058711" y="1043101"/>
                <a:pt x="5048250" y="1047750"/>
              </a:cubicBezTo>
              <a:cubicBezTo>
                <a:pt x="5029900" y="1055905"/>
                <a:pt x="5007808" y="1055661"/>
                <a:pt x="4991100" y="1066800"/>
              </a:cubicBezTo>
              <a:cubicBezTo>
                <a:pt x="4909208" y="1121395"/>
                <a:pt x="5012820" y="1055940"/>
                <a:pt x="4933950" y="1095375"/>
              </a:cubicBezTo>
              <a:cubicBezTo>
                <a:pt x="4923711" y="1100495"/>
                <a:pt x="4915897" y="1109916"/>
                <a:pt x="4905375" y="1114425"/>
              </a:cubicBezTo>
              <a:cubicBezTo>
                <a:pt x="4893343" y="1119582"/>
                <a:pt x="4879694" y="1119810"/>
                <a:pt x="4867275" y="1123950"/>
              </a:cubicBezTo>
              <a:cubicBezTo>
                <a:pt x="4759672" y="1159818"/>
                <a:pt x="4872853" y="1129699"/>
                <a:pt x="4781550" y="1152525"/>
              </a:cubicBezTo>
              <a:cubicBezTo>
                <a:pt x="4768850" y="1162050"/>
                <a:pt x="4757649" y="1174000"/>
                <a:pt x="4743450" y="1181100"/>
              </a:cubicBezTo>
              <a:cubicBezTo>
                <a:pt x="4725489" y="1190080"/>
                <a:pt x="4705350" y="1193800"/>
                <a:pt x="4686300" y="1200150"/>
              </a:cubicBezTo>
              <a:cubicBezTo>
                <a:pt x="4590268" y="1232161"/>
                <a:pt x="4739226" y="1183320"/>
                <a:pt x="4619625" y="1219200"/>
              </a:cubicBezTo>
              <a:cubicBezTo>
                <a:pt x="4600391" y="1224970"/>
                <a:pt x="4581525" y="1231900"/>
                <a:pt x="4562475" y="1238250"/>
              </a:cubicBezTo>
              <a:cubicBezTo>
                <a:pt x="4552950" y="1241425"/>
                <a:pt x="4543804" y="1246124"/>
                <a:pt x="4533900" y="1247775"/>
              </a:cubicBezTo>
              <a:lnTo>
                <a:pt x="4476750" y="1257300"/>
              </a:lnTo>
              <a:cubicBezTo>
                <a:pt x="4467225" y="1263650"/>
                <a:pt x="4458697" y="1271841"/>
                <a:pt x="4448175" y="1276350"/>
              </a:cubicBezTo>
              <a:cubicBezTo>
                <a:pt x="4436143" y="1281507"/>
                <a:pt x="4422662" y="1282279"/>
                <a:pt x="4410075" y="1285875"/>
              </a:cubicBezTo>
              <a:cubicBezTo>
                <a:pt x="4400421" y="1288633"/>
                <a:pt x="4390901" y="1291875"/>
                <a:pt x="4381500" y="1295400"/>
              </a:cubicBezTo>
              <a:cubicBezTo>
                <a:pt x="4276411" y="1334808"/>
                <a:pt x="4385153" y="1298438"/>
                <a:pt x="4295775" y="1323975"/>
              </a:cubicBezTo>
              <a:cubicBezTo>
                <a:pt x="4253410" y="1336079"/>
                <a:pt x="4278728" y="1333099"/>
                <a:pt x="4229100" y="1343025"/>
              </a:cubicBezTo>
              <a:cubicBezTo>
                <a:pt x="4210162" y="1346813"/>
                <a:pt x="4190803" y="1348360"/>
                <a:pt x="4171950" y="1352550"/>
              </a:cubicBezTo>
              <a:cubicBezTo>
                <a:pt x="4162149" y="1354728"/>
                <a:pt x="4152992" y="1359190"/>
                <a:pt x="4143375" y="1362075"/>
              </a:cubicBezTo>
              <a:cubicBezTo>
                <a:pt x="4121235" y="1368717"/>
                <a:pt x="4099301" y="1376282"/>
                <a:pt x="4076700" y="1381125"/>
              </a:cubicBezTo>
              <a:cubicBezTo>
                <a:pt x="4021171" y="1393024"/>
                <a:pt x="4017750" y="1384900"/>
                <a:pt x="3971925" y="1400175"/>
              </a:cubicBezTo>
              <a:cubicBezTo>
                <a:pt x="3957094" y="1405119"/>
                <a:pt x="3915789" y="1424291"/>
                <a:pt x="3895725" y="1428750"/>
              </a:cubicBezTo>
              <a:cubicBezTo>
                <a:pt x="3876872" y="1432940"/>
                <a:pt x="3857513" y="1434487"/>
                <a:pt x="3838575" y="1438275"/>
              </a:cubicBezTo>
              <a:cubicBezTo>
                <a:pt x="3825738" y="1440842"/>
                <a:pt x="3813414" y="1445809"/>
                <a:pt x="3800475" y="1447800"/>
              </a:cubicBezTo>
              <a:cubicBezTo>
                <a:pt x="3772058" y="1452172"/>
                <a:pt x="3743304" y="1453966"/>
                <a:pt x="3714750" y="1457325"/>
              </a:cubicBezTo>
              <a:lnTo>
                <a:pt x="3638550" y="1466850"/>
              </a:lnTo>
              <a:cubicBezTo>
                <a:pt x="3616296" y="1469817"/>
                <a:pt x="3594020" y="1472684"/>
                <a:pt x="3571875" y="1476375"/>
              </a:cubicBezTo>
              <a:cubicBezTo>
                <a:pt x="3555906" y="1479037"/>
                <a:pt x="3540388" y="1484609"/>
                <a:pt x="3524250" y="1485900"/>
              </a:cubicBezTo>
              <a:cubicBezTo>
                <a:pt x="3456790" y="1491297"/>
                <a:pt x="3144418" y="1502998"/>
                <a:pt x="3095625" y="1504950"/>
              </a:cubicBezTo>
              <a:lnTo>
                <a:pt x="3000375" y="1514475"/>
              </a:lnTo>
              <a:cubicBezTo>
                <a:pt x="2959134" y="1518061"/>
                <a:pt x="2917694" y="1519428"/>
                <a:pt x="2876550" y="1524000"/>
              </a:cubicBezTo>
              <a:cubicBezTo>
                <a:pt x="2860460" y="1525788"/>
                <a:pt x="2845022" y="1531800"/>
                <a:pt x="2828925" y="1533525"/>
              </a:cubicBezTo>
              <a:cubicBezTo>
                <a:pt x="2695271" y="1547845"/>
                <a:pt x="2596401" y="1553472"/>
                <a:pt x="2466975" y="1562100"/>
              </a:cubicBezTo>
              <a:cubicBezTo>
                <a:pt x="2441575" y="1568450"/>
                <a:pt x="2416448" y="1576015"/>
                <a:pt x="2390775" y="1581150"/>
              </a:cubicBezTo>
              <a:cubicBezTo>
                <a:pt x="2343150" y="1590675"/>
                <a:pt x="2292994" y="1591687"/>
                <a:pt x="2247900" y="1609725"/>
              </a:cubicBezTo>
              <a:cubicBezTo>
                <a:pt x="2232025" y="1616075"/>
                <a:pt x="2216770" y="1624276"/>
                <a:pt x="2200275" y="1628775"/>
              </a:cubicBezTo>
              <a:cubicBezTo>
                <a:pt x="2186527" y="1632524"/>
                <a:pt x="2086046" y="1646573"/>
                <a:pt x="2076450" y="1647825"/>
              </a:cubicBezTo>
              <a:cubicBezTo>
                <a:pt x="1925902" y="1667462"/>
                <a:pt x="1908766" y="1668573"/>
                <a:pt x="1752600" y="1685925"/>
              </a:cubicBezTo>
              <a:cubicBezTo>
                <a:pt x="1739900" y="1692275"/>
                <a:pt x="1728384" y="1702000"/>
                <a:pt x="1714500" y="1704975"/>
              </a:cubicBezTo>
              <a:cubicBezTo>
                <a:pt x="1683300" y="1711661"/>
                <a:pt x="1650963" y="1710976"/>
                <a:pt x="1619250" y="1714500"/>
              </a:cubicBezTo>
              <a:cubicBezTo>
                <a:pt x="1593809" y="1717327"/>
                <a:pt x="1568413" y="1720566"/>
                <a:pt x="1543050" y="1724025"/>
              </a:cubicBezTo>
              <a:lnTo>
                <a:pt x="1409700" y="1743075"/>
              </a:lnTo>
              <a:cubicBezTo>
                <a:pt x="1311275" y="1739900"/>
                <a:pt x="1212750" y="1739012"/>
                <a:pt x="1114425" y="1733550"/>
              </a:cubicBezTo>
              <a:cubicBezTo>
                <a:pt x="1078366" y="1731547"/>
                <a:pt x="1068880" y="1723259"/>
                <a:pt x="1038225" y="1714500"/>
              </a:cubicBezTo>
              <a:cubicBezTo>
                <a:pt x="1025638" y="1710904"/>
                <a:pt x="1012825" y="1708150"/>
                <a:pt x="1000125" y="1704975"/>
              </a:cubicBezTo>
              <a:lnTo>
                <a:pt x="942975" y="1666875"/>
              </a:lnTo>
              <a:cubicBezTo>
                <a:pt x="933450" y="1660525"/>
                <a:pt x="924639" y="1652945"/>
                <a:pt x="914400" y="1647825"/>
              </a:cubicBezTo>
              <a:cubicBezTo>
                <a:pt x="901700" y="1641475"/>
                <a:pt x="888628" y="1635820"/>
                <a:pt x="876300" y="1628775"/>
              </a:cubicBezTo>
              <a:cubicBezTo>
                <a:pt x="866361" y="1623095"/>
                <a:pt x="858247" y="1614234"/>
                <a:pt x="847725" y="1609725"/>
              </a:cubicBezTo>
              <a:cubicBezTo>
                <a:pt x="835693" y="1604568"/>
                <a:pt x="822325" y="1603375"/>
                <a:pt x="809625" y="1600200"/>
              </a:cubicBezTo>
              <a:cubicBezTo>
                <a:pt x="800100" y="1593850"/>
                <a:pt x="791808" y="1585062"/>
                <a:pt x="781050" y="1581150"/>
              </a:cubicBezTo>
              <a:cubicBezTo>
                <a:pt x="756445" y="1572203"/>
                <a:pt x="730250" y="1568450"/>
                <a:pt x="704850" y="1562100"/>
              </a:cubicBezTo>
              <a:cubicBezTo>
                <a:pt x="692150" y="1558925"/>
                <a:pt x="679709" y="1554426"/>
                <a:pt x="666750" y="1552575"/>
              </a:cubicBezTo>
              <a:cubicBezTo>
                <a:pt x="622300" y="1546225"/>
                <a:pt x="576961" y="1544415"/>
                <a:pt x="533400" y="1533525"/>
              </a:cubicBezTo>
              <a:cubicBezTo>
                <a:pt x="508000" y="1527175"/>
                <a:pt x="482038" y="1522754"/>
                <a:pt x="457200" y="1514475"/>
              </a:cubicBezTo>
              <a:cubicBezTo>
                <a:pt x="421089" y="1502438"/>
                <a:pt x="393247" y="1492346"/>
                <a:pt x="352425" y="1485900"/>
              </a:cubicBezTo>
              <a:cubicBezTo>
                <a:pt x="317785" y="1480431"/>
                <a:pt x="282575" y="1479550"/>
                <a:pt x="247650" y="1476375"/>
              </a:cubicBezTo>
              <a:cubicBezTo>
                <a:pt x="234950" y="1470025"/>
                <a:pt x="223249" y="1461061"/>
                <a:pt x="209550" y="1457325"/>
              </a:cubicBezTo>
              <a:cubicBezTo>
                <a:pt x="187890" y="1451418"/>
                <a:pt x="163829" y="1455859"/>
                <a:pt x="142875" y="1447800"/>
              </a:cubicBezTo>
              <a:cubicBezTo>
                <a:pt x="121506" y="1439581"/>
                <a:pt x="85725" y="1409700"/>
                <a:pt x="85725" y="1409700"/>
              </a:cubicBezTo>
              <a:cubicBezTo>
                <a:pt x="-7478" y="1269895"/>
                <a:pt x="87153" y="1416962"/>
                <a:pt x="28575" y="1314450"/>
              </a:cubicBezTo>
              <a:cubicBezTo>
                <a:pt x="-968" y="1262749"/>
                <a:pt x="17464" y="1309691"/>
                <a:pt x="0" y="1257300"/>
              </a:cubicBezTo>
              <a:cubicBezTo>
                <a:pt x="6350" y="1212850"/>
                <a:pt x="8766" y="1167658"/>
                <a:pt x="19050" y="1123950"/>
              </a:cubicBezTo>
              <a:cubicBezTo>
                <a:pt x="26395" y="1092733"/>
                <a:pt x="30387" y="1095375"/>
                <a:pt x="47625" y="1095375"/>
              </a:cubicBezTo>
            </a:path>
          </a:pathLst>
        </a:cu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581025</xdr:colOff>
      <xdr:row>16</xdr:row>
      <xdr:rowOff>85725</xdr:rowOff>
    </xdr:from>
    <xdr:to>
      <xdr:col>22</xdr:col>
      <xdr:colOff>76200</xdr:colOff>
      <xdr:row>26</xdr:row>
      <xdr:rowOff>19050</xdr:rowOff>
    </xdr:to>
    <xdr:sp macro="" textlink="">
      <xdr:nvSpPr>
        <xdr:cNvPr id="33" name="Freeform 32"/>
        <xdr:cNvSpPr/>
      </xdr:nvSpPr>
      <xdr:spPr>
        <a:xfrm>
          <a:off x="8353425" y="3257550"/>
          <a:ext cx="5591175" cy="1838325"/>
        </a:xfrm>
        <a:custGeom>
          <a:avLst/>
          <a:gdLst>
            <a:gd name="connsiteX0" fmla="*/ 5982213 w 5982213"/>
            <a:gd name="connsiteY0" fmla="*/ 123825 h 1733550"/>
            <a:gd name="connsiteX1" fmla="*/ 5877438 w 5982213"/>
            <a:gd name="connsiteY1" fmla="*/ 28575 h 1733550"/>
            <a:gd name="connsiteX2" fmla="*/ 5820288 w 5982213"/>
            <a:gd name="connsiteY2" fmla="*/ 9525 h 1733550"/>
            <a:gd name="connsiteX3" fmla="*/ 5791713 w 5982213"/>
            <a:gd name="connsiteY3" fmla="*/ 0 h 1733550"/>
            <a:gd name="connsiteX4" fmla="*/ 5734563 w 5982213"/>
            <a:gd name="connsiteY4" fmla="*/ 9525 h 1733550"/>
            <a:gd name="connsiteX5" fmla="*/ 5686938 w 5982213"/>
            <a:gd name="connsiteY5" fmla="*/ 57150 h 1733550"/>
            <a:gd name="connsiteX6" fmla="*/ 5629788 w 5982213"/>
            <a:gd name="connsiteY6" fmla="*/ 123825 h 1733550"/>
            <a:gd name="connsiteX7" fmla="*/ 5620263 w 5982213"/>
            <a:gd name="connsiteY7" fmla="*/ 152400 h 1733550"/>
            <a:gd name="connsiteX8" fmla="*/ 5601213 w 5982213"/>
            <a:gd name="connsiteY8" fmla="*/ 266700 h 1733550"/>
            <a:gd name="connsiteX9" fmla="*/ 5591688 w 5982213"/>
            <a:gd name="connsiteY9" fmla="*/ 295275 h 1733550"/>
            <a:gd name="connsiteX10" fmla="*/ 5553588 w 5982213"/>
            <a:gd name="connsiteY10" fmla="*/ 352425 h 1733550"/>
            <a:gd name="connsiteX11" fmla="*/ 5505963 w 5982213"/>
            <a:gd name="connsiteY11" fmla="*/ 438150 h 1733550"/>
            <a:gd name="connsiteX12" fmla="*/ 5486913 w 5982213"/>
            <a:gd name="connsiteY12" fmla="*/ 466725 h 1733550"/>
            <a:gd name="connsiteX13" fmla="*/ 5467863 w 5982213"/>
            <a:gd name="connsiteY13" fmla="*/ 495300 h 1733550"/>
            <a:gd name="connsiteX14" fmla="*/ 5439288 w 5982213"/>
            <a:gd name="connsiteY14" fmla="*/ 514350 h 1733550"/>
            <a:gd name="connsiteX15" fmla="*/ 5382138 w 5982213"/>
            <a:gd name="connsiteY15" fmla="*/ 571500 h 1733550"/>
            <a:gd name="connsiteX16" fmla="*/ 5353563 w 5982213"/>
            <a:gd name="connsiteY16" fmla="*/ 600075 h 1733550"/>
            <a:gd name="connsiteX17" fmla="*/ 5296413 w 5982213"/>
            <a:gd name="connsiteY17" fmla="*/ 638175 h 1733550"/>
            <a:gd name="connsiteX18" fmla="*/ 5239263 w 5982213"/>
            <a:gd name="connsiteY18" fmla="*/ 685800 h 1733550"/>
            <a:gd name="connsiteX19" fmla="*/ 5210688 w 5982213"/>
            <a:gd name="connsiteY19" fmla="*/ 695325 h 1733550"/>
            <a:gd name="connsiteX20" fmla="*/ 5182113 w 5982213"/>
            <a:gd name="connsiteY20" fmla="*/ 714375 h 1733550"/>
            <a:gd name="connsiteX21" fmla="*/ 5153538 w 5982213"/>
            <a:gd name="connsiteY21" fmla="*/ 723900 h 1733550"/>
            <a:gd name="connsiteX22" fmla="*/ 5124963 w 5982213"/>
            <a:gd name="connsiteY22" fmla="*/ 742950 h 1733550"/>
            <a:gd name="connsiteX23" fmla="*/ 5096388 w 5982213"/>
            <a:gd name="connsiteY23" fmla="*/ 752475 h 1733550"/>
            <a:gd name="connsiteX24" fmla="*/ 5058288 w 5982213"/>
            <a:gd name="connsiteY24" fmla="*/ 771525 h 1733550"/>
            <a:gd name="connsiteX25" fmla="*/ 5029713 w 5982213"/>
            <a:gd name="connsiteY25" fmla="*/ 790575 h 1733550"/>
            <a:gd name="connsiteX26" fmla="*/ 4972563 w 5982213"/>
            <a:gd name="connsiteY26" fmla="*/ 809625 h 1733550"/>
            <a:gd name="connsiteX27" fmla="*/ 4934463 w 5982213"/>
            <a:gd name="connsiteY27" fmla="*/ 819150 h 1733550"/>
            <a:gd name="connsiteX28" fmla="*/ 4877313 w 5982213"/>
            <a:gd name="connsiteY28" fmla="*/ 838200 h 1733550"/>
            <a:gd name="connsiteX29" fmla="*/ 4848738 w 5982213"/>
            <a:gd name="connsiteY29" fmla="*/ 847725 h 1733550"/>
            <a:gd name="connsiteX30" fmla="*/ 4810638 w 5982213"/>
            <a:gd name="connsiteY30" fmla="*/ 857250 h 1733550"/>
            <a:gd name="connsiteX31" fmla="*/ 4782063 w 5982213"/>
            <a:gd name="connsiteY31" fmla="*/ 866775 h 1733550"/>
            <a:gd name="connsiteX32" fmla="*/ 4705863 w 5982213"/>
            <a:gd name="connsiteY32" fmla="*/ 885825 h 1733550"/>
            <a:gd name="connsiteX33" fmla="*/ 4610613 w 5982213"/>
            <a:gd name="connsiteY33" fmla="*/ 914400 h 1733550"/>
            <a:gd name="connsiteX34" fmla="*/ 4553463 w 5982213"/>
            <a:gd name="connsiteY34" fmla="*/ 933450 h 1733550"/>
            <a:gd name="connsiteX35" fmla="*/ 4524888 w 5982213"/>
            <a:gd name="connsiteY35" fmla="*/ 942975 h 1733550"/>
            <a:gd name="connsiteX36" fmla="*/ 4496313 w 5982213"/>
            <a:gd name="connsiteY36" fmla="*/ 952500 h 1733550"/>
            <a:gd name="connsiteX37" fmla="*/ 4439163 w 5982213"/>
            <a:gd name="connsiteY37" fmla="*/ 981075 h 1733550"/>
            <a:gd name="connsiteX38" fmla="*/ 4410588 w 5982213"/>
            <a:gd name="connsiteY38" fmla="*/ 1000125 h 1733550"/>
            <a:gd name="connsiteX39" fmla="*/ 4382013 w 5982213"/>
            <a:gd name="connsiteY39" fmla="*/ 1009650 h 1733550"/>
            <a:gd name="connsiteX40" fmla="*/ 4305813 w 5982213"/>
            <a:gd name="connsiteY40" fmla="*/ 1038225 h 1733550"/>
            <a:gd name="connsiteX41" fmla="*/ 4220088 w 5982213"/>
            <a:gd name="connsiteY41" fmla="*/ 1076325 h 1733550"/>
            <a:gd name="connsiteX42" fmla="*/ 4191513 w 5982213"/>
            <a:gd name="connsiteY42" fmla="*/ 1085850 h 1733550"/>
            <a:gd name="connsiteX43" fmla="*/ 4162938 w 5982213"/>
            <a:gd name="connsiteY43" fmla="*/ 1104900 h 1733550"/>
            <a:gd name="connsiteX44" fmla="*/ 4105788 w 5982213"/>
            <a:gd name="connsiteY44" fmla="*/ 1123950 h 1733550"/>
            <a:gd name="connsiteX45" fmla="*/ 4086738 w 5982213"/>
            <a:gd name="connsiteY45" fmla="*/ 1152525 h 1733550"/>
            <a:gd name="connsiteX46" fmla="*/ 4029588 w 5982213"/>
            <a:gd name="connsiteY46" fmla="*/ 1171575 h 1733550"/>
            <a:gd name="connsiteX47" fmla="*/ 3953388 w 5982213"/>
            <a:gd name="connsiteY47" fmla="*/ 1209675 h 1733550"/>
            <a:gd name="connsiteX48" fmla="*/ 3924813 w 5982213"/>
            <a:gd name="connsiteY48" fmla="*/ 1219200 h 1733550"/>
            <a:gd name="connsiteX49" fmla="*/ 3848613 w 5982213"/>
            <a:gd name="connsiteY49" fmla="*/ 1257300 h 1733550"/>
            <a:gd name="connsiteX50" fmla="*/ 3810513 w 5982213"/>
            <a:gd name="connsiteY50" fmla="*/ 1276350 h 1733550"/>
            <a:gd name="connsiteX51" fmla="*/ 3781938 w 5982213"/>
            <a:gd name="connsiteY51" fmla="*/ 1285875 h 1733550"/>
            <a:gd name="connsiteX52" fmla="*/ 3715263 w 5982213"/>
            <a:gd name="connsiteY52" fmla="*/ 1323975 h 1733550"/>
            <a:gd name="connsiteX53" fmla="*/ 3629538 w 5982213"/>
            <a:gd name="connsiteY53" fmla="*/ 1352550 h 1733550"/>
            <a:gd name="connsiteX54" fmla="*/ 3600963 w 5982213"/>
            <a:gd name="connsiteY54" fmla="*/ 1371600 h 1733550"/>
            <a:gd name="connsiteX55" fmla="*/ 3524763 w 5982213"/>
            <a:gd name="connsiteY55" fmla="*/ 1390650 h 1733550"/>
            <a:gd name="connsiteX56" fmla="*/ 3419988 w 5982213"/>
            <a:gd name="connsiteY56" fmla="*/ 1419225 h 1733550"/>
            <a:gd name="connsiteX57" fmla="*/ 3315213 w 5982213"/>
            <a:gd name="connsiteY57" fmla="*/ 1428750 h 1733550"/>
            <a:gd name="connsiteX58" fmla="*/ 3239013 w 5982213"/>
            <a:gd name="connsiteY58" fmla="*/ 1438275 h 1733550"/>
            <a:gd name="connsiteX59" fmla="*/ 3181863 w 5982213"/>
            <a:gd name="connsiteY59" fmla="*/ 1457325 h 1733550"/>
            <a:gd name="connsiteX60" fmla="*/ 3153288 w 5982213"/>
            <a:gd name="connsiteY60" fmla="*/ 1466850 h 1733550"/>
            <a:gd name="connsiteX61" fmla="*/ 3077088 w 5982213"/>
            <a:gd name="connsiteY61" fmla="*/ 1485900 h 1733550"/>
            <a:gd name="connsiteX62" fmla="*/ 2953263 w 5982213"/>
            <a:gd name="connsiteY62" fmla="*/ 1514475 h 1733550"/>
            <a:gd name="connsiteX63" fmla="*/ 2896113 w 5982213"/>
            <a:gd name="connsiteY63" fmla="*/ 1533525 h 1733550"/>
            <a:gd name="connsiteX64" fmla="*/ 2867538 w 5982213"/>
            <a:gd name="connsiteY64" fmla="*/ 1543050 h 1733550"/>
            <a:gd name="connsiteX65" fmla="*/ 2810388 w 5982213"/>
            <a:gd name="connsiteY65" fmla="*/ 1552575 h 1733550"/>
            <a:gd name="connsiteX66" fmla="*/ 2772288 w 5982213"/>
            <a:gd name="connsiteY66" fmla="*/ 1562100 h 1733550"/>
            <a:gd name="connsiteX67" fmla="*/ 2667513 w 5982213"/>
            <a:gd name="connsiteY67" fmla="*/ 1571625 h 1733550"/>
            <a:gd name="connsiteX68" fmla="*/ 2562738 w 5982213"/>
            <a:gd name="connsiteY68" fmla="*/ 1600200 h 1733550"/>
            <a:gd name="connsiteX69" fmla="*/ 2534163 w 5982213"/>
            <a:gd name="connsiteY69" fmla="*/ 1609725 h 1733550"/>
            <a:gd name="connsiteX70" fmla="*/ 2486538 w 5982213"/>
            <a:gd name="connsiteY70" fmla="*/ 1619250 h 1733550"/>
            <a:gd name="connsiteX71" fmla="*/ 2372238 w 5982213"/>
            <a:gd name="connsiteY71" fmla="*/ 1657350 h 1733550"/>
            <a:gd name="connsiteX72" fmla="*/ 2334138 w 5982213"/>
            <a:gd name="connsiteY72" fmla="*/ 1666875 h 1733550"/>
            <a:gd name="connsiteX73" fmla="*/ 2305563 w 5982213"/>
            <a:gd name="connsiteY73" fmla="*/ 1676400 h 1733550"/>
            <a:gd name="connsiteX74" fmla="*/ 2210313 w 5982213"/>
            <a:gd name="connsiteY74" fmla="*/ 1695450 h 1733550"/>
            <a:gd name="connsiteX75" fmla="*/ 1000638 w 5982213"/>
            <a:gd name="connsiteY75" fmla="*/ 1714500 h 1733550"/>
            <a:gd name="connsiteX76" fmla="*/ 933963 w 5982213"/>
            <a:gd name="connsiteY76" fmla="*/ 1724025 h 1733550"/>
            <a:gd name="connsiteX77" fmla="*/ 886338 w 5982213"/>
            <a:gd name="connsiteY77" fmla="*/ 1733550 h 1733550"/>
            <a:gd name="connsiteX78" fmla="*/ 257688 w 5982213"/>
            <a:gd name="connsiteY78" fmla="*/ 1724025 h 1733550"/>
            <a:gd name="connsiteX79" fmla="*/ 86238 w 5982213"/>
            <a:gd name="connsiteY79" fmla="*/ 1704975 h 1733550"/>
            <a:gd name="connsiteX80" fmla="*/ 57663 w 5982213"/>
            <a:gd name="connsiteY80" fmla="*/ 1685925 h 1733550"/>
            <a:gd name="connsiteX81" fmla="*/ 29088 w 5982213"/>
            <a:gd name="connsiteY81" fmla="*/ 1676400 h 1733550"/>
            <a:gd name="connsiteX82" fmla="*/ 513 w 5982213"/>
            <a:gd name="connsiteY82" fmla="*/ 1619250 h 1733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</a:cxnLst>
          <a:rect l="l" t="t" r="r" b="b"/>
          <a:pathLst>
            <a:path w="5982213" h="1733550">
              <a:moveTo>
                <a:pt x="5982213" y="123825"/>
              </a:moveTo>
              <a:cubicBezTo>
                <a:pt x="5971298" y="112910"/>
                <a:pt x="5912516" y="44165"/>
                <a:pt x="5877438" y="28575"/>
              </a:cubicBezTo>
              <a:cubicBezTo>
                <a:pt x="5859088" y="20420"/>
                <a:pt x="5839338" y="15875"/>
                <a:pt x="5820288" y="9525"/>
              </a:cubicBezTo>
              <a:lnTo>
                <a:pt x="5791713" y="0"/>
              </a:lnTo>
              <a:cubicBezTo>
                <a:pt x="5772663" y="3175"/>
                <a:pt x="5752885" y="3418"/>
                <a:pt x="5734563" y="9525"/>
              </a:cubicBezTo>
              <a:cubicBezTo>
                <a:pt x="5701543" y="20532"/>
                <a:pt x="5707258" y="33443"/>
                <a:pt x="5686938" y="57150"/>
              </a:cubicBezTo>
              <a:cubicBezTo>
                <a:pt x="5658816" y="89959"/>
                <a:pt x="5647282" y="88837"/>
                <a:pt x="5629788" y="123825"/>
              </a:cubicBezTo>
              <a:cubicBezTo>
                <a:pt x="5625298" y="132805"/>
                <a:pt x="5623438" y="142875"/>
                <a:pt x="5620263" y="152400"/>
              </a:cubicBezTo>
              <a:cubicBezTo>
                <a:pt x="5612533" y="214243"/>
                <a:pt x="5615198" y="217752"/>
                <a:pt x="5601213" y="266700"/>
              </a:cubicBezTo>
              <a:cubicBezTo>
                <a:pt x="5598455" y="276354"/>
                <a:pt x="5596564" y="286498"/>
                <a:pt x="5591688" y="295275"/>
              </a:cubicBezTo>
              <a:cubicBezTo>
                <a:pt x="5580569" y="315289"/>
                <a:pt x="5560828" y="330705"/>
                <a:pt x="5553588" y="352425"/>
              </a:cubicBezTo>
              <a:cubicBezTo>
                <a:pt x="5536823" y="402720"/>
                <a:pt x="5549632" y="372646"/>
                <a:pt x="5505963" y="438150"/>
              </a:cubicBezTo>
              <a:lnTo>
                <a:pt x="5486913" y="466725"/>
              </a:lnTo>
              <a:cubicBezTo>
                <a:pt x="5480563" y="476250"/>
                <a:pt x="5477388" y="488950"/>
                <a:pt x="5467863" y="495300"/>
              </a:cubicBezTo>
              <a:lnTo>
                <a:pt x="5439288" y="514350"/>
              </a:lnTo>
              <a:cubicBezTo>
                <a:pt x="5405752" y="564653"/>
                <a:pt x="5437272" y="524242"/>
                <a:pt x="5382138" y="571500"/>
              </a:cubicBezTo>
              <a:cubicBezTo>
                <a:pt x="5371911" y="580266"/>
                <a:pt x="5364196" y="591805"/>
                <a:pt x="5353563" y="600075"/>
              </a:cubicBezTo>
              <a:cubicBezTo>
                <a:pt x="5335491" y="614131"/>
                <a:pt x="5312602" y="621986"/>
                <a:pt x="5296413" y="638175"/>
              </a:cubicBezTo>
              <a:cubicBezTo>
                <a:pt x="5275347" y="659241"/>
                <a:pt x="5265785" y="672539"/>
                <a:pt x="5239263" y="685800"/>
              </a:cubicBezTo>
              <a:cubicBezTo>
                <a:pt x="5230283" y="690290"/>
                <a:pt x="5219668" y="690835"/>
                <a:pt x="5210688" y="695325"/>
              </a:cubicBezTo>
              <a:cubicBezTo>
                <a:pt x="5200449" y="700445"/>
                <a:pt x="5192352" y="709255"/>
                <a:pt x="5182113" y="714375"/>
              </a:cubicBezTo>
              <a:cubicBezTo>
                <a:pt x="5173133" y="718865"/>
                <a:pt x="5162518" y="719410"/>
                <a:pt x="5153538" y="723900"/>
              </a:cubicBezTo>
              <a:cubicBezTo>
                <a:pt x="5143299" y="729020"/>
                <a:pt x="5135202" y="737830"/>
                <a:pt x="5124963" y="742950"/>
              </a:cubicBezTo>
              <a:cubicBezTo>
                <a:pt x="5115983" y="747440"/>
                <a:pt x="5105616" y="748520"/>
                <a:pt x="5096388" y="752475"/>
              </a:cubicBezTo>
              <a:cubicBezTo>
                <a:pt x="5083337" y="758068"/>
                <a:pt x="5070616" y="764480"/>
                <a:pt x="5058288" y="771525"/>
              </a:cubicBezTo>
              <a:cubicBezTo>
                <a:pt x="5048349" y="777205"/>
                <a:pt x="5040174" y="785926"/>
                <a:pt x="5029713" y="790575"/>
              </a:cubicBezTo>
              <a:cubicBezTo>
                <a:pt x="5011363" y="798730"/>
                <a:pt x="4992044" y="804755"/>
                <a:pt x="4972563" y="809625"/>
              </a:cubicBezTo>
              <a:cubicBezTo>
                <a:pt x="4959863" y="812800"/>
                <a:pt x="4947002" y="815388"/>
                <a:pt x="4934463" y="819150"/>
              </a:cubicBezTo>
              <a:cubicBezTo>
                <a:pt x="4915229" y="824920"/>
                <a:pt x="4896363" y="831850"/>
                <a:pt x="4877313" y="838200"/>
              </a:cubicBezTo>
              <a:cubicBezTo>
                <a:pt x="4867788" y="841375"/>
                <a:pt x="4858478" y="845290"/>
                <a:pt x="4848738" y="847725"/>
              </a:cubicBezTo>
              <a:cubicBezTo>
                <a:pt x="4836038" y="850900"/>
                <a:pt x="4823225" y="853654"/>
                <a:pt x="4810638" y="857250"/>
              </a:cubicBezTo>
              <a:cubicBezTo>
                <a:pt x="4800984" y="860008"/>
                <a:pt x="4791749" y="864133"/>
                <a:pt x="4782063" y="866775"/>
              </a:cubicBezTo>
              <a:cubicBezTo>
                <a:pt x="4756804" y="873664"/>
                <a:pt x="4705863" y="885825"/>
                <a:pt x="4705863" y="885825"/>
              </a:cubicBezTo>
              <a:cubicBezTo>
                <a:pt x="4650586" y="922676"/>
                <a:pt x="4704353" y="892768"/>
                <a:pt x="4610613" y="914400"/>
              </a:cubicBezTo>
              <a:cubicBezTo>
                <a:pt x="4591047" y="918915"/>
                <a:pt x="4572513" y="927100"/>
                <a:pt x="4553463" y="933450"/>
              </a:cubicBezTo>
              <a:lnTo>
                <a:pt x="4524888" y="942975"/>
              </a:lnTo>
              <a:cubicBezTo>
                <a:pt x="4515363" y="946150"/>
                <a:pt x="4504667" y="946931"/>
                <a:pt x="4496313" y="952500"/>
              </a:cubicBezTo>
              <a:cubicBezTo>
                <a:pt x="4414421" y="1007095"/>
                <a:pt x="4518033" y="941640"/>
                <a:pt x="4439163" y="981075"/>
              </a:cubicBezTo>
              <a:cubicBezTo>
                <a:pt x="4428924" y="986195"/>
                <a:pt x="4420827" y="995005"/>
                <a:pt x="4410588" y="1000125"/>
              </a:cubicBezTo>
              <a:cubicBezTo>
                <a:pt x="4401608" y="1004615"/>
                <a:pt x="4391241" y="1005695"/>
                <a:pt x="4382013" y="1009650"/>
              </a:cubicBezTo>
              <a:cubicBezTo>
                <a:pt x="4312281" y="1039535"/>
                <a:pt x="4376057" y="1020664"/>
                <a:pt x="4305813" y="1038225"/>
              </a:cubicBezTo>
              <a:cubicBezTo>
                <a:pt x="4260530" y="1068414"/>
                <a:pt x="4288098" y="1053655"/>
                <a:pt x="4220088" y="1076325"/>
              </a:cubicBezTo>
              <a:cubicBezTo>
                <a:pt x="4210563" y="1079500"/>
                <a:pt x="4199867" y="1080281"/>
                <a:pt x="4191513" y="1085850"/>
              </a:cubicBezTo>
              <a:cubicBezTo>
                <a:pt x="4181988" y="1092200"/>
                <a:pt x="4173399" y="1100251"/>
                <a:pt x="4162938" y="1104900"/>
              </a:cubicBezTo>
              <a:cubicBezTo>
                <a:pt x="4144588" y="1113055"/>
                <a:pt x="4105788" y="1123950"/>
                <a:pt x="4105788" y="1123950"/>
              </a:cubicBezTo>
              <a:cubicBezTo>
                <a:pt x="4099438" y="1133475"/>
                <a:pt x="4096446" y="1146458"/>
                <a:pt x="4086738" y="1152525"/>
              </a:cubicBezTo>
              <a:cubicBezTo>
                <a:pt x="4069710" y="1163168"/>
                <a:pt x="4047549" y="1162595"/>
                <a:pt x="4029588" y="1171575"/>
              </a:cubicBezTo>
              <a:cubicBezTo>
                <a:pt x="4004188" y="1184275"/>
                <a:pt x="3980329" y="1200695"/>
                <a:pt x="3953388" y="1209675"/>
              </a:cubicBezTo>
              <a:cubicBezTo>
                <a:pt x="3943863" y="1212850"/>
                <a:pt x="3933953" y="1215045"/>
                <a:pt x="3924813" y="1219200"/>
              </a:cubicBezTo>
              <a:cubicBezTo>
                <a:pt x="3898960" y="1230951"/>
                <a:pt x="3874013" y="1244600"/>
                <a:pt x="3848613" y="1257300"/>
              </a:cubicBezTo>
              <a:cubicBezTo>
                <a:pt x="3835913" y="1263650"/>
                <a:pt x="3823983" y="1271860"/>
                <a:pt x="3810513" y="1276350"/>
              </a:cubicBezTo>
              <a:cubicBezTo>
                <a:pt x="3800988" y="1279525"/>
                <a:pt x="3791166" y="1281920"/>
                <a:pt x="3781938" y="1285875"/>
              </a:cubicBezTo>
              <a:cubicBezTo>
                <a:pt x="3665046" y="1335972"/>
                <a:pt x="3810922" y="1276146"/>
                <a:pt x="3715263" y="1323975"/>
              </a:cubicBezTo>
              <a:cubicBezTo>
                <a:pt x="3679395" y="1341909"/>
                <a:pt x="3665918" y="1343455"/>
                <a:pt x="3629538" y="1352550"/>
              </a:cubicBezTo>
              <a:cubicBezTo>
                <a:pt x="3620013" y="1358900"/>
                <a:pt x="3611202" y="1366480"/>
                <a:pt x="3600963" y="1371600"/>
              </a:cubicBezTo>
              <a:cubicBezTo>
                <a:pt x="3577842" y="1383160"/>
                <a:pt x="3548674" y="1384129"/>
                <a:pt x="3524763" y="1390650"/>
              </a:cubicBezTo>
              <a:cubicBezTo>
                <a:pt x="3464897" y="1406977"/>
                <a:pt x="3477111" y="1412085"/>
                <a:pt x="3419988" y="1419225"/>
              </a:cubicBezTo>
              <a:cubicBezTo>
                <a:pt x="3385190" y="1423575"/>
                <a:pt x="3350089" y="1425079"/>
                <a:pt x="3315213" y="1428750"/>
              </a:cubicBezTo>
              <a:cubicBezTo>
                <a:pt x="3289756" y="1431430"/>
                <a:pt x="3264413" y="1435100"/>
                <a:pt x="3239013" y="1438275"/>
              </a:cubicBezTo>
              <a:lnTo>
                <a:pt x="3181863" y="1457325"/>
              </a:lnTo>
              <a:cubicBezTo>
                <a:pt x="3172338" y="1460500"/>
                <a:pt x="3163028" y="1464415"/>
                <a:pt x="3153288" y="1466850"/>
              </a:cubicBezTo>
              <a:lnTo>
                <a:pt x="3077088" y="1485900"/>
              </a:lnTo>
              <a:cubicBezTo>
                <a:pt x="3014977" y="1527307"/>
                <a:pt x="3079377" y="1490829"/>
                <a:pt x="2953263" y="1514475"/>
              </a:cubicBezTo>
              <a:cubicBezTo>
                <a:pt x="2933526" y="1518176"/>
                <a:pt x="2915163" y="1527175"/>
                <a:pt x="2896113" y="1533525"/>
              </a:cubicBezTo>
              <a:cubicBezTo>
                <a:pt x="2886588" y="1536700"/>
                <a:pt x="2877442" y="1541399"/>
                <a:pt x="2867538" y="1543050"/>
              </a:cubicBezTo>
              <a:cubicBezTo>
                <a:pt x="2848488" y="1546225"/>
                <a:pt x="2829326" y="1548787"/>
                <a:pt x="2810388" y="1552575"/>
              </a:cubicBezTo>
              <a:cubicBezTo>
                <a:pt x="2797551" y="1555142"/>
                <a:pt x="2785264" y="1560370"/>
                <a:pt x="2772288" y="1562100"/>
              </a:cubicBezTo>
              <a:cubicBezTo>
                <a:pt x="2737527" y="1566735"/>
                <a:pt x="2702438" y="1568450"/>
                <a:pt x="2667513" y="1571625"/>
              </a:cubicBezTo>
              <a:cubicBezTo>
                <a:pt x="2544908" y="1612493"/>
                <a:pt x="2670443" y="1573274"/>
                <a:pt x="2562738" y="1600200"/>
              </a:cubicBezTo>
              <a:cubicBezTo>
                <a:pt x="2552998" y="1602635"/>
                <a:pt x="2543903" y="1607290"/>
                <a:pt x="2534163" y="1609725"/>
              </a:cubicBezTo>
              <a:cubicBezTo>
                <a:pt x="2518457" y="1613652"/>
                <a:pt x="2502157" y="1614990"/>
                <a:pt x="2486538" y="1619250"/>
              </a:cubicBezTo>
              <a:cubicBezTo>
                <a:pt x="2447792" y="1629817"/>
                <a:pt x="2411200" y="1647610"/>
                <a:pt x="2372238" y="1657350"/>
              </a:cubicBezTo>
              <a:cubicBezTo>
                <a:pt x="2359538" y="1660525"/>
                <a:pt x="2346725" y="1663279"/>
                <a:pt x="2334138" y="1666875"/>
              </a:cubicBezTo>
              <a:cubicBezTo>
                <a:pt x="2324484" y="1669633"/>
                <a:pt x="2315217" y="1673642"/>
                <a:pt x="2305563" y="1676400"/>
              </a:cubicBezTo>
              <a:cubicBezTo>
                <a:pt x="2281198" y="1683361"/>
                <a:pt x="2232471" y="1694465"/>
                <a:pt x="2210313" y="1695450"/>
              </a:cubicBezTo>
              <a:cubicBezTo>
                <a:pt x="1929433" y="1707934"/>
                <a:pt x="1128222" y="1713050"/>
                <a:pt x="1000638" y="1714500"/>
              </a:cubicBezTo>
              <a:cubicBezTo>
                <a:pt x="978413" y="1717675"/>
                <a:pt x="956108" y="1720334"/>
                <a:pt x="933963" y="1724025"/>
              </a:cubicBezTo>
              <a:cubicBezTo>
                <a:pt x="917994" y="1726687"/>
                <a:pt x="902527" y="1733550"/>
                <a:pt x="886338" y="1733550"/>
              </a:cubicBezTo>
              <a:cubicBezTo>
                <a:pt x="676764" y="1733550"/>
                <a:pt x="467238" y="1727200"/>
                <a:pt x="257688" y="1724025"/>
              </a:cubicBezTo>
              <a:cubicBezTo>
                <a:pt x="250157" y="1723446"/>
                <a:pt x="122664" y="1718635"/>
                <a:pt x="86238" y="1704975"/>
              </a:cubicBezTo>
              <a:cubicBezTo>
                <a:pt x="75519" y="1700955"/>
                <a:pt x="67902" y="1691045"/>
                <a:pt x="57663" y="1685925"/>
              </a:cubicBezTo>
              <a:cubicBezTo>
                <a:pt x="48683" y="1681435"/>
                <a:pt x="38613" y="1679575"/>
                <a:pt x="29088" y="1676400"/>
              </a:cubicBezTo>
              <a:cubicBezTo>
                <a:pt x="-6222" y="1641090"/>
                <a:pt x="513" y="1661295"/>
                <a:pt x="513" y="1619250"/>
              </a:cubicBezTo>
            </a:path>
          </a:pathLst>
        </a:custGeom>
        <a:noFill/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409575</xdr:colOff>
      <xdr:row>18</xdr:row>
      <xdr:rowOff>19049</xdr:rowOff>
    </xdr:from>
    <xdr:to>
      <xdr:col>14</xdr:col>
      <xdr:colOff>142875</xdr:colOff>
      <xdr:row>19</xdr:row>
      <xdr:rowOff>76200</xdr:rowOff>
    </xdr:to>
    <xdr:sp macro="" textlink="">
      <xdr:nvSpPr>
        <xdr:cNvPr id="35" name="TextBox 34"/>
        <xdr:cNvSpPr txBox="1"/>
      </xdr:nvSpPr>
      <xdr:spPr>
        <a:xfrm>
          <a:off x="7572375" y="3571874"/>
          <a:ext cx="1562100" cy="24765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RE4/3. RE4/2 not shown</a:t>
          </a:r>
        </a:p>
      </xdr:txBody>
    </xdr:sp>
    <xdr:clientData/>
  </xdr:twoCellAnchor>
  <xdr:twoCellAnchor>
    <xdr:from>
      <xdr:col>22</xdr:col>
      <xdr:colOff>209550</xdr:colOff>
      <xdr:row>12</xdr:row>
      <xdr:rowOff>85725</xdr:rowOff>
    </xdr:from>
    <xdr:to>
      <xdr:col>23</xdr:col>
      <xdr:colOff>371475</xdr:colOff>
      <xdr:row>14</xdr:row>
      <xdr:rowOff>152400</xdr:rowOff>
    </xdr:to>
    <xdr:sp macro="" textlink="">
      <xdr:nvSpPr>
        <xdr:cNvPr id="36" name="TextBox 35"/>
        <xdr:cNvSpPr txBox="1"/>
      </xdr:nvSpPr>
      <xdr:spPr>
        <a:xfrm>
          <a:off x="14077950" y="2495550"/>
          <a:ext cx="771525" cy="4476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Christmas</a:t>
          </a:r>
          <a:r>
            <a:rPr lang="en-GB" sz="1100" baseline="0"/>
            <a:t> tree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2"/>
  <sheetViews>
    <sheetView topLeftCell="P7" workbookViewId="0">
      <selection activeCell="AD35" sqref="AD35"/>
    </sheetView>
  </sheetViews>
  <sheetFormatPr defaultRowHeight="15" x14ac:dyDescent="0.25"/>
  <cols>
    <col min="4" max="4" width="18.7109375" customWidth="1"/>
    <col min="14" max="14" width="10.5703125" bestFit="1" customWidth="1"/>
    <col min="21" max="21" width="11.42578125" customWidth="1"/>
    <col min="22" max="22" width="11.140625" customWidth="1"/>
    <col min="23" max="23" width="11.5703125" customWidth="1"/>
    <col min="24" max="24" width="11.42578125" customWidth="1"/>
  </cols>
  <sheetData>
    <row r="2" spans="1:24" x14ac:dyDescent="0.25">
      <c r="H2" t="s">
        <v>154</v>
      </c>
    </row>
    <row r="3" spans="1:24" ht="21" x14ac:dyDescent="0.35">
      <c r="A3" s="11" t="s">
        <v>0</v>
      </c>
      <c r="H3" t="s">
        <v>155</v>
      </c>
    </row>
    <row r="5" spans="1:24" x14ac:dyDescent="0.25">
      <c r="A5" t="s">
        <v>1</v>
      </c>
    </row>
    <row r="6" spans="1:24" x14ac:dyDescent="0.25">
      <c r="T6" t="s">
        <v>156</v>
      </c>
    </row>
    <row r="7" spans="1:24" x14ac:dyDescent="0.25">
      <c r="E7" s="62" t="s">
        <v>4</v>
      </c>
      <c r="F7" s="62"/>
      <c r="G7" s="62" t="s">
        <v>5</v>
      </c>
      <c r="H7" s="62"/>
      <c r="I7" s="5" t="s">
        <v>6</v>
      </c>
      <c r="J7" s="5" t="s">
        <v>9</v>
      </c>
      <c r="K7" s="5" t="s">
        <v>9</v>
      </c>
      <c r="L7" s="5" t="s">
        <v>9</v>
      </c>
      <c r="M7" s="5" t="s">
        <v>10</v>
      </c>
      <c r="N7" s="6" t="s">
        <v>11</v>
      </c>
      <c r="O7" s="63" t="s">
        <v>17</v>
      </c>
      <c r="P7" s="8" t="s">
        <v>18</v>
      </c>
      <c r="Q7" s="17" t="s">
        <v>18</v>
      </c>
      <c r="R7" s="24"/>
      <c r="S7" s="24"/>
      <c r="T7" t="s">
        <v>157</v>
      </c>
      <c r="V7">
        <v>10.1</v>
      </c>
      <c r="W7" t="s">
        <v>16</v>
      </c>
    </row>
    <row r="8" spans="1:24" x14ac:dyDescent="0.25">
      <c r="E8" s="7"/>
      <c r="F8" s="7"/>
      <c r="G8" s="7"/>
      <c r="H8" s="7"/>
      <c r="I8" s="5"/>
      <c r="J8" s="5"/>
      <c r="K8" s="5"/>
      <c r="L8" s="5"/>
      <c r="M8" s="5"/>
      <c r="N8" s="6"/>
      <c r="O8" s="61"/>
    </row>
    <row r="9" spans="1:24" x14ac:dyDescent="0.25">
      <c r="E9" s="62" t="s">
        <v>13</v>
      </c>
      <c r="F9" s="62"/>
      <c r="G9" s="62" t="s">
        <v>12</v>
      </c>
      <c r="H9" s="62"/>
      <c r="I9" s="3"/>
      <c r="J9" s="3" t="s">
        <v>13</v>
      </c>
      <c r="K9" s="3" t="s">
        <v>20</v>
      </c>
      <c r="L9" s="3" t="s">
        <v>21</v>
      </c>
      <c r="M9" s="3" t="s">
        <v>12</v>
      </c>
      <c r="N9" s="3" t="s">
        <v>14</v>
      </c>
      <c r="O9" s="6" t="s">
        <v>16</v>
      </c>
      <c r="P9" s="6" t="s">
        <v>19</v>
      </c>
      <c r="Q9" s="6" t="s">
        <v>19</v>
      </c>
      <c r="R9" s="25"/>
      <c r="S9" s="25"/>
    </row>
    <row r="12" spans="1:24" x14ac:dyDescent="0.25">
      <c r="A12" s="5" t="s">
        <v>3</v>
      </c>
      <c r="B12" s="5"/>
      <c r="C12" s="13"/>
      <c r="D12" s="5" t="s">
        <v>15</v>
      </c>
      <c r="E12" s="2">
        <v>0.34722222222222227</v>
      </c>
      <c r="F12" s="2">
        <v>0.39930555555555558</v>
      </c>
      <c r="G12" s="4">
        <v>12.36</v>
      </c>
      <c r="H12" s="4">
        <v>12.34</v>
      </c>
      <c r="I12" s="3" t="s">
        <v>7</v>
      </c>
      <c r="J12" s="2">
        <f>F12-E12</f>
        <v>5.2083333333333315E-2</v>
      </c>
      <c r="K12" s="4">
        <f>J12*24</f>
        <v>1.2499999999999996</v>
      </c>
      <c r="L12" s="4">
        <f>K12*3600</f>
        <v>4499.9999999999982</v>
      </c>
      <c r="M12" s="4">
        <f>G12-H12</f>
        <v>1.9999999999999574E-2</v>
      </c>
      <c r="N12" s="12">
        <f>M12/L12</f>
        <v>4.4444444444443518E-6</v>
      </c>
      <c r="O12" s="22">
        <v>6.5</v>
      </c>
      <c r="P12" s="10">
        <f>N12*O12*1000</f>
        <v>2.8888888888888287E-2</v>
      </c>
      <c r="Q12" s="26"/>
      <c r="R12" s="26"/>
      <c r="S12" s="26"/>
      <c r="T12" s="5" t="s">
        <v>92</v>
      </c>
      <c r="U12" s="61" t="s">
        <v>89</v>
      </c>
      <c r="V12" s="61" t="s">
        <v>91</v>
      </c>
      <c r="W12" s="61" t="s">
        <v>90</v>
      </c>
      <c r="X12" s="5" t="s">
        <v>172</v>
      </c>
    </row>
    <row r="13" spans="1:24" x14ac:dyDescent="0.25">
      <c r="C13" s="14"/>
      <c r="D13" t="s">
        <v>2</v>
      </c>
      <c r="E13" s="2">
        <v>0.39930555555555558</v>
      </c>
      <c r="F13" s="2">
        <v>0.47569444444444442</v>
      </c>
      <c r="G13" s="4">
        <v>15.11</v>
      </c>
      <c r="H13" s="4">
        <v>15.09</v>
      </c>
      <c r="I13" s="3" t="s">
        <v>8</v>
      </c>
      <c r="J13" s="2">
        <f t="shared" ref="J13:J33" si="0">F13-E13</f>
        <v>7.638888888888884E-2</v>
      </c>
      <c r="K13" s="4">
        <f t="shared" ref="K13:K33" si="1">J13*24</f>
        <v>1.8333333333333321</v>
      </c>
      <c r="L13" s="4">
        <f t="shared" ref="L13:L33" si="2">K13*3600</f>
        <v>6599.9999999999955</v>
      </c>
      <c r="M13" s="4">
        <f t="shared" ref="M13:M33" si="3">G13-H13</f>
        <v>1.9999999999999574E-2</v>
      </c>
      <c r="N13" s="12">
        <f t="shared" ref="N13:N33" si="4">M13/L13</f>
        <v>3.0303030303029678E-6</v>
      </c>
      <c r="O13" s="22">
        <v>6.5</v>
      </c>
      <c r="P13" s="10">
        <f t="shared" ref="P13:P33" si="5">N13*O13*1000</f>
        <v>1.969696969696929E-2</v>
      </c>
      <c r="Q13" s="26"/>
      <c r="R13" s="26"/>
      <c r="S13" s="26"/>
      <c r="U13" s="61"/>
      <c r="V13" s="61"/>
      <c r="W13" s="61"/>
    </row>
    <row r="14" spans="1:24" x14ac:dyDescent="0.25">
      <c r="C14" s="14"/>
      <c r="E14" s="2">
        <v>0.5625</v>
      </c>
      <c r="F14" s="2">
        <v>0.69444444444444453</v>
      </c>
      <c r="G14" s="4">
        <v>15.05</v>
      </c>
      <c r="H14" s="4">
        <v>15</v>
      </c>
      <c r="I14" s="3" t="s">
        <v>8</v>
      </c>
      <c r="J14" s="2">
        <f t="shared" si="0"/>
        <v>0.13194444444444453</v>
      </c>
      <c r="K14" s="4">
        <f t="shared" si="1"/>
        <v>3.1666666666666687</v>
      </c>
      <c r="L14" s="4">
        <f t="shared" si="2"/>
        <v>11400.000000000007</v>
      </c>
      <c r="M14" s="4">
        <f t="shared" si="3"/>
        <v>5.0000000000000711E-2</v>
      </c>
      <c r="N14" s="12">
        <f t="shared" si="4"/>
        <v>4.3859649122807616E-6</v>
      </c>
      <c r="O14" s="22">
        <v>6.5</v>
      </c>
      <c r="P14" s="10">
        <f t="shared" si="5"/>
        <v>2.8508771929824952E-2</v>
      </c>
      <c r="Q14" s="26"/>
      <c r="R14" s="26"/>
      <c r="S14" s="26"/>
    </row>
    <row r="15" spans="1:24" x14ac:dyDescent="0.25">
      <c r="C15" s="14"/>
      <c r="E15" s="2"/>
      <c r="F15" s="2"/>
      <c r="G15" s="4"/>
      <c r="H15" s="4"/>
      <c r="I15" s="3"/>
      <c r="J15" s="2"/>
      <c r="K15" s="4"/>
      <c r="L15" s="4"/>
      <c r="M15" s="4"/>
      <c r="N15" s="12"/>
      <c r="O15" s="9"/>
      <c r="P15" s="10"/>
      <c r="Q15" s="26"/>
      <c r="R15" s="26"/>
      <c r="S15" s="26"/>
    </row>
    <row r="16" spans="1:24" x14ac:dyDescent="0.25">
      <c r="A16" s="61" t="s">
        <v>23</v>
      </c>
      <c r="B16" s="61"/>
      <c r="C16" s="13" t="s">
        <v>25</v>
      </c>
      <c r="D16" s="33" t="s">
        <v>22</v>
      </c>
      <c r="E16" s="2">
        <v>0.35416666666666669</v>
      </c>
      <c r="F16" s="2">
        <v>0.40972222222222227</v>
      </c>
      <c r="G16" s="4">
        <v>11.94</v>
      </c>
      <c r="H16" s="4">
        <v>11.93</v>
      </c>
      <c r="I16" s="3" t="s">
        <v>24</v>
      </c>
      <c r="J16" s="2">
        <f t="shared" si="0"/>
        <v>5.555555555555558E-2</v>
      </c>
      <c r="K16" s="4">
        <f t="shared" si="1"/>
        <v>1.3333333333333339</v>
      </c>
      <c r="L16" s="4">
        <f t="shared" si="2"/>
        <v>4800.0000000000018</v>
      </c>
      <c r="M16" s="4">
        <f t="shared" si="3"/>
        <v>9.9999999999997868E-3</v>
      </c>
      <c r="N16" s="12">
        <f t="shared" si="4"/>
        <v>2.0833333333332881E-6</v>
      </c>
      <c r="O16" s="9">
        <v>10.1</v>
      </c>
      <c r="P16" s="10">
        <f t="shared" si="5"/>
        <v>2.1041666666666209E-2</v>
      </c>
      <c r="Q16" s="10">
        <f>ABS(P16)</f>
        <v>2.1041666666666209E-2</v>
      </c>
      <c r="R16" s="59">
        <v>2</v>
      </c>
      <c r="S16" s="26"/>
      <c r="T16" s="48" t="s">
        <v>25</v>
      </c>
      <c r="U16" s="10">
        <f>Q16</f>
        <v>2.1041666666666209E-2</v>
      </c>
      <c r="V16" s="10">
        <f>Q17</f>
        <v>5.611111111110996E-2</v>
      </c>
      <c r="W16" s="5"/>
      <c r="X16" s="5">
        <v>2</v>
      </c>
    </row>
    <row r="17" spans="1:24" x14ac:dyDescent="0.25">
      <c r="A17" s="61"/>
      <c r="B17" s="61"/>
      <c r="C17" s="15"/>
      <c r="E17" s="2">
        <v>0.41666666666666669</v>
      </c>
      <c r="F17" s="2">
        <v>0.45833333333333331</v>
      </c>
      <c r="G17" s="4">
        <v>18.2</v>
      </c>
      <c r="H17" s="4">
        <v>18.18</v>
      </c>
      <c r="I17" s="3" t="s">
        <v>24</v>
      </c>
      <c r="J17" s="2">
        <f t="shared" si="0"/>
        <v>4.166666666666663E-2</v>
      </c>
      <c r="K17" s="4">
        <f t="shared" si="1"/>
        <v>0.99999999999999911</v>
      </c>
      <c r="L17" s="4">
        <f t="shared" si="2"/>
        <v>3599.9999999999968</v>
      </c>
      <c r="M17" s="4">
        <f t="shared" si="3"/>
        <v>1.9999999999999574E-2</v>
      </c>
      <c r="N17" s="12">
        <f t="shared" si="4"/>
        <v>5.5555555555554423E-6</v>
      </c>
      <c r="O17" s="9">
        <v>10.1</v>
      </c>
      <c r="P17" s="10">
        <f t="shared" si="5"/>
        <v>5.611111111110996E-2</v>
      </c>
      <c r="Q17" s="10">
        <f t="shared" ref="Q17:Q33" si="6">ABS(P17)</f>
        <v>5.611111111110996E-2</v>
      </c>
      <c r="R17" s="59"/>
      <c r="S17" s="26"/>
      <c r="T17" s="48" t="s">
        <v>27</v>
      </c>
      <c r="U17" s="10">
        <f>Q19</f>
        <v>0.22444444444443967</v>
      </c>
      <c r="V17" s="10">
        <f>Q20</f>
        <v>1.9803921568630544E-2</v>
      </c>
      <c r="W17" s="5"/>
      <c r="X17" s="5">
        <v>5</v>
      </c>
    </row>
    <row r="18" spans="1:24" x14ac:dyDescent="0.25">
      <c r="C18" s="14"/>
      <c r="E18" s="2"/>
      <c r="F18" s="2"/>
      <c r="G18" s="4"/>
      <c r="H18" s="4"/>
      <c r="I18" s="3"/>
      <c r="J18" s="2"/>
      <c r="K18" s="4"/>
      <c r="L18" s="4"/>
      <c r="M18" s="4"/>
      <c r="N18" s="12"/>
      <c r="O18" s="9"/>
      <c r="P18" s="10"/>
      <c r="Q18" s="10"/>
      <c r="R18" s="59"/>
      <c r="S18" s="26"/>
      <c r="T18" s="48" t="s">
        <v>28</v>
      </c>
      <c r="U18" s="10">
        <f>Q22</f>
        <v>4.8095238095237018E-2</v>
      </c>
      <c r="V18" s="10">
        <f>Q24</f>
        <v>2.8055555555549956E-2</v>
      </c>
      <c r="W18" s="5"/>
      <c r="X18" s="5">
        <v>4</v>
      </c>
    </row>
    <row r="19" spans="1:24" ht="15" customHeight="1" x14ac:dyDescent="0.25">
      <c r="A19" s="61" t="s">
        <v>23</v>
      </c>
      <c r="B19" s="61"/>
      <c r="C19" s="13" t="s">
        <v>27</v>
      </c>
      <c r="D19" s="33" t="s">
        <v>26</v>
      </c>
      <c r="E19" s="2">
        <v>0.57291666666666663</v>
      </c>
      <c r="F19" s="2">
        <v>0.60416666666666663</v>
      </c>
      <c r="G19" s="4">
        <v>12.21</v>
      </c>
      <c r="H19" s="4">
        <v>12.27</v>
      </c>
      <c r="I19" s="3" t="s">
        <v>24</v>
      </c>
      <c r="J19" s="2">
        <f t="shared" si="0"/>
        <v>3.125E-2</v>
      </c>
      <c r="K19" s="4">
        <f t="shared" si="1"/>
        <v>0.75</v>
      </c>
      <c r="L19" s="4">
        <f t="shared" si="2"/>
        <v>2700</v>
      </c>
      <c r="M19" s="4">
        <f t="shared" si="3"/>
        <v>-5.9999999999998721E-2</v>
      </c>
      <c r="N19" s="12">
        <f t="shared" si="4"/>
        <v>-2.2222222222221749E-5</v>
      </c>
      <c r="O19" s="9">
        <v>10.1</v>
      </c>
      <c r="P19" s="10">
        <f t="shared" si="5"/>
        <v>-0.22444444444443967</v>
      </c>
      <c r="Q19" s="10">
        <f t="shared" si="6"/>
        <v>0.22444444444443967</v>
      </c>
      <c r="R19" s="59">
        <v>5</v>
      </c>
      <c r="S19" s="26"/>
      <c r="T19" s="48" t="s">
        <v>30</v>
      </c>
      <c r="U19" s="10">
        <f>Q26</f>
        <v>3.5438596491227291E-2</v>
      </c>
      <c r="V19" s="10">
        <f>Q27</f>
        <v>2.5897435897435345E-2</v>
      </c>
      <c r="W19" s="5"/>
      <c r="X19" s="5">
        <v>2</v>
      </c>
    </row>
    <row r="20" spans="1:24" x14ac:dyDescent="0.25">
      <c r="A20" s="61"/>
      <c r="B20" s="61"/>
      <c r="C20" s="14"/>
      <c r="E20" s="2">
        <v>0.62847222222222221</v>
      </c>
      <c r="F20" s="2">
        <v>0.6875</v>
      </c>
      <c r="G20" s="4">
        <v>18.25</v>
      </c>
      <c r="H20" s="4">
        <v>18.239999999999998</v>
      </c>
      <c r="I20" s="3" t="s">
        <v>24</v>
      </c>
      <c r="J20" s="2">
        <f>F20-E20</f>
        <v>5.902777777777779E-2</v>
      </c>
      <c r="K20" s="4">
        <f t="shared" si="1"/>
        <v>1.416666666666667</v>
      </c>
      <c r="L20" s="4">
        <f t="shared" si="2"/>
        <v>5100.0000000000009</v>
      </c>
      <c r="M20" s="4">
        <f t="shared" si="3"/>
        <v>1.0000000000001563E-2</v>
      </c>
      <c r="N20" s="12">
        <f t="shared" si="4"/>
        <v>1.9607843137257964E-6</v>
      </c>
      <c r="O20" s="9">
        <v>10.1</v>
      </c>
      <c r="P20" s="10">
        <f t="shared" si="5"/>
        <v>1.9803921568630544E-2</v>
      </c>
      <c r="Q20" s="10">
        <f t="shared" si="6"/>
        <v>1.9803921568630544E-2</v>
      </c>
      <c r="R20" s="59"/>
      <c r="S20" s="26"/>
      <c r="T20" s="48" t="s">
        <v>31</v>
      </c>
      <c r="U20" s="10">
        <f>Q29</f>
        <v>0.17907801418439973</v>
      </c>
      <c r="V20" s="10">
        <f>Q30</f>
        <v>0.11222222222222988</v>
      </c>
      <c r="W20" s="5"/>
      <c r="X20" s="5">
        <v>1</v>
      </c>
    </row>
    <row r="21" spans="1:24" x14ac:dyDescent="0.25">
      <c r="C21" s="14"/>
      <c r="E21" s="2"/>
      <c r="F21" s="2"/>
      <c r="G21" s="4"/>
      <c r="H21" s="4"/>
      <c r="I21" s="3"/>
      <c r="J21" s="2"/>
      <c r="K21" s="4"/>
      <c r="L21" s="4"/>
      <c r="M21" s="4"/>
      <c r="N21" s="12"/>
      <c r="O21" s="9"/>
      <c r="P21" s="10"/>
      <c r="Q21" s="10"/>
      <c r="R21" s="59"/>
      <c r="S21" s="26"/>
      <c r="T21" s="48" t="s">
        <v>32</v>
      </c>
      <c r="U21" s="10">
        <f>Q32</f>
        <v>3.960784313725757E-2</v>
      </c>
      <c r="V21" s="10">
        <f>Q33</f>
        <v>1.2023809523807119E-2</v>
      </c>
      <c r="W21" s="5"/>
      <c r="X21" s="5">
        <v>1</v>
      </c>
    </row>
    <row r="22" spans="1:24" x14ac:dyDescent="0.25">
      <c r="A22" s="61" t="s">
        <v>23</v>
      </c>
      <c r="B22" s="61"/>
      <c r="C22" s="13" t="s">
        <v>28</v>
      </c>
      <c r="D22" s="33" t="s">
        <v>26</v>
      </c>
      <c r="E22" s="2">
        <v>0.59722222222222221</v>
      </c>
      <c r="F22" s="2">
        <v>0.64583333333333337</v>
      </c>
      <c r="G22" s="4">
        <v>12.25</v>
      </c>
      <c r="H22" s="4">
        <v>12.23</v>
      </c>
      <c r="I22" s="3" t="s">
        <v>24</v>
      </c>
      <c r="J22" s="2">
        <f t="shared" si="0"/>
        <v>4.861111111111116E-2</v>
      </c>
      <c r="K22" s="4">
        <f t="shared" si="1"/>
        <v>1.1666666666666679</v>
      </c>
      <c r="L22" s="4">
        <f t="shared" si="2"/>
        <v>4200.0000000000045</v>
      </c>
      <c r="M22" s="4">
        <f t="shared" si="3"/>
        <v>1.9999999999999574E-2</v>
      </c>
      <c r="N22" s="12">
        <f t="shared" si="4"/>
        <v>4.7619047619046556E-6</v>
      </c>
      <c r="O22" s="9">
        <v>10.1</v>
      </c>
      <c r="P22" s="10">
        <f t="shared" si="5"/>
        <v>4.8095238095237018E-2</v>
      </c>
      <c r="Q22" s="10">
        <f t="shared" si="6"/>
        <v>4.8095238095237018E-2</v>
      </c>
      <c r="R22" s="59">
        <v>4</v>
      </c>
      <c r="S22" s="26"/>
    </row>
    <row r="23" spans="1:24" x14ac:dyDescent="0.25">
      <c r="A23" s="61"/>
      <c r="B23" s="61"/>
      <c r="C23" s="14"/>
      <c r="E23" s="2"/>
      <c r="F23" s="2"/>
      <c r="G23" s="4"/>
      <c r="H23" s="4"/>
      <c r="I23" s="3"/>
      <c r="J23" s="2"/>
      <c r="K23" s="4"/>
      <c r="L23" s="4"/>
      <c r="M23" s="4"/>
      <c r="N23" s="12"/>
      <c r="O23" s="9"/>
      <c r="P23" s="10"/>
      <c r="Q23" s="10"/>
      <c r="R23" s="59"/>
      <c r="S23" s="26"/>
    </row>
    <row r="24" spans="1:24" x14ac:dyDescent="0.25">
      <c r="C24" s="13" t="s">
        <v>28</v>
      </c>
      <c r="D24" s="5" t="s">
        <v>29</v>
      </c>
      <c r="E24" s="2">
        <v>0.39583333333333331</v>
      </c>
      <c r="F24" s="2">
        <v>0.4375</v>
      </c>
      <c r="G24" s="4">
        <v>18.18</v>
      </c>
      <c r="H24" s="4">
        <v>18.170000000000002</v>
      </c>
      <c r="I24" s="3" t="s">
        <v>24</v>
      </c>
      <c r="J24" s="2">
        <f t="shared" si="0"/>
        <v>4.1666666666666685E-2</v>
      </c>
      <c r="K24" s="4">
        <f t="shared" si="1"/>
        <v>1.0000000000000004</v>
      </c>
      <c r="L24" s="4">
        <f t="shared" si="2"/>
        <v>3600.0000000000018</v>
      </c>
      <c r="M24" s="4">
        <f t="shared" si="3"/>
        <v>9.9999999999980105E-3</v>
      </c>
      <c r="N24" s="12">
        <f t="shared" si="4"/>
        <v>2.7777777777772235E-6</v>
      </c>
      <c r="O24" s="9">
        <v>10.1</v>
      </c>
      <c r="P24" s="10">
        <f t="shared" si="5"/>
        <v>2.8055555555549956E-2</v>
      </c>
      <c r="Q24" s="10">
        <f t="shared" si="6"/>
        <v>2.8055555555549956E-2</v>
      </c>
      <c r="R24" s="59"/>
      <c r="S24" s="26"/>
      <c r="T24" s="5" t="s">
        <v>25</v>
      </c>
      <c r="U24" s="60">
        <v>2.1041666666666209E-2</v>
      </c>
      <c r="V24" s="60">
        <v>5.611111111110996E-2</v>
      </c>
      <c r="W24" s="5"/>
      <c r="X24" s="5">
        <v>2</v>
      </c>
    </row>
    <row r="25" spans="1:24" x14ac:dyDescent="0.25">
      <c r="C25" s="14"/>
      <c r="E25" s="2"/>
      <c r="F25" s="2"/>
      <c r="G25" s="4"/>
      <c r="H25" s="4"/>
      <c r="I25" s="3"/>
      <c r="J25" s="2"/>
      <c r="K25" s="4"/>
      <c r="L25" s="4"/>
      <c r="M25" s="4"/>
      <c r="N25" s="12"/>
      <c r="O25" s="9"/>
      <c r="P25" s="10"/>
      <c r="Q25" s="10"/>
      <c r="R25" s="59"/>
      <c r="S25" s="26"/>
      <c r="T25" s="5" t="s">
        <v>27</v>
      </c>
      <c r="U25" s="60">
        <v>0.22444444444443967</v>
      </c>
      <c r="V25" s="60">
        <v>1.9803921568630544E-2</v>
      </c>
      <c r="W25" s="5"/>
      <c r="X25" s="5">
        <v>5</v>
      </c>
    </row>
    <row r="26" spans="1:24" ht="15" customHeight="1" x14ac:dyDescent="0.25">
      <c r="A26" s="61" t="s">
        <v>23</v>
      </c>
      <c r="B26" s="61"/>
      <c r="C26" s="13" t="s">
        <v>30</v>
      </c>
      <c r="D26" s="33" t="s">
        <v>29</v>
      </c>
      <c r="E26" s="2">
        <v>0.48958333333333331</v>
      </c>
      <c r="F26" s="2">
        <v>0.55555555555555558</v>
      </c>
      <c r="G26" s="4">
        <v>12.09</v>
      </c>
      <c r="H26" s="4">
        <v>12.07</v>
      </c>
      <c r="I26" s="3" t="s">
        <v>24</v>
      </c>
      <c r="J26" s="2">
        <f t="shared" si="0"/>
        <v>6.5972222222222265E-2</v>
      </c>
      <c r="K26" s="4">
        <f t="shared" si="1"/>
        <v>1.5833333333333344</v>
      </c>
      <c r="L26" s="4">
        <f t="shared" si="2"/>
        <v>5700.0000000000036</v>
      </c>
      <c r="M26" s="4">
        <f t="shared" si="3"/>
        <v>1.9999999999999574E-2</v>
      </c>
      <c r="N26" s="12">
        <f t="shared" si="4"/>
        <v>3.5087719298244844E-6</v>
      </c>
      <c r="O26" s="9">
        <v>10.1</v>
      </c>
      <c r="P26" s="10">
        <f t="shared" si="5"/>
        <v>3.5438596491227291E-2</v>
      </c>
      <c r="Q26" s="10">
        <f t="shared" si="6"/>
        <v>3.5438596491227291E-2</v>
      </c>
      <c r="R26" s="59">
        <v>2</v>
      </c>
      <c r="S26" s="26"/>
      <c r="T26" s="5" t="s">
        <v>28</v>
      </c>
      <c r="U26" s="60">
        <v>4.8095238095237018E-2</v>
      </c>
      <c r="V26" s="60">
        <v>2.8055555555549956E-2</v>
      </c>
      <c r="W26" s="5"/>
      <c r="X26" s="5">
        <v>4</v>
      </c>
    </row>
    <row r="27" spans="1:24" x14ac:dyDescent="0.25">
      <c r="A27" s="61"/>
      <c r="B27" s="61"/>
      <c r="C27" s="14"/>
      <c r="E27" s="2">
        <v>0.59722222222222221</v>
      </c>
      <c r="F27" s="2">
        <v>0.6875</v>
      </c>
      <c r="G27" s="4">
        <v>18.22</v>
      </c>
      <c r="H27" s="4">
        <v>18.2</v>
      </c>
      <c r="I27" s="3" t="s">
        <v>24</v>
      </c>
      <c r="J27" s="2">
        <f t="shared" si="0"/>
        <v>9.027777777777779E-2</v>
      </c>
      <c r="K27" s="4">
        <f t="shared" si="1"/>
        <v>2.166666666666667</v>
      </c>
      <c r="L27" s="4">
        <f t="shared" si="2"/>
        <v>7800.0000000000009</v>
      </c>
      <c r="M27" s="4">
        <f t="shared" si="3"/>
        <v>1.9999999999999574E-2</v>
      </c>
      <c r="N27" s="12">
        <f t="shared" si="4"/>
        <v>2.5641025641025093E-6</v>
      </c>
      <c r="O27" s="9">
        <v>10.1</v>
      </c>
      <c r="P27" s="10">
        <f t="shared" si="5"/>
        <v>2.5897435897435345E-2</v>
      </c>
      <c r="Q27" s="10">
        <f t="shared" si="6"/>
        <v>2.5897435897435345E-2</v>
      </c>
      <c r="R27" s="59"/>
      <c r="S27" s="26"/>
      <c r="T27" s="5" t="s">
        <v>30</v>
      </c>
      <c r="U27" s="60">
        <v>3.5438596491227291E-2</v>
      </c>
      <c r="V27" s="60">
        <v>2.5897435897435345E-2</v>
      </c>
      <c r="W27" s="5"/>
      <c r="X27" s="5">
        <v>2</v>
      </c>
    </row>
    <row r="28" spans="1:24" x14ac:dyDescent="0.25">
      <c r="C28" s="14"/>
      <c r="E28" s="2"/>
      <c r="F28" s="2"/>
      <c r="G28" s="4"/>
      <c r="H28" s="4"/>
      <c r="I28" s="3"/>
      <c r="J28" s="2"/>
      <c r="K28" s="4"/>
      <c r="L28" s="4"/>
      <c r="M28" s="4"/>
      <c r="N28" s="12"/>
      <c r="O28" s="9"/>
      <c r="P28" s="10"/>
      <c r="Q28" s="10"/>
      <c r="R28" s="59"/>
      <c r="S28" s="26"/>
      <c r="T28" s="5" t="s">
        <v>31</v>
      </c>
      <c r="U28" s="60">
        <v>0.17907801418439973</v>
      </c>
      <c r="V28" s="60">
        <v>0.11222222222222988</v>
      </c>
      <c r="W28" s="5"/>
      <c r="X28" s="5">
        <v>1</v>
      </c>
    </row>
    <row r="29" spans="1:24" ht="15" customHeight="1" x14ac:dyDescent="0.25">
      <c r="A29" s="61" t="s">
        <v>23</v>
      </c>
      <c r="B29" s="61"/>
      <c r="C29" s="13" t="s">
        <v>31</v>
      </c>
      <c r="D29" s="33" t="s">
        <v>29</v>
      </c>
      <c r="E29" s="2">
        <v>0.59375</v>
      </c>
      <c r="F29" s="2">
        <v>0.62638888888888888</v>
      </c>
      <c r="G29" s="4">
        <v>12.25</v>
      </c>
      <c r="H29" s="4">
        <v>12.3</v>
      </c>
      <c r="I29" s="3" t="s">
        <v>24</v>
      </c>
      <c r="J29" s="2">
        <f t="shared" si="0"/>
        <v>3.2638888888888884E-2</v>
      </c>
      <c r="K29" s="4">
        <f t="shared" si="1"/>
        <v>0.78333333333333321</v>
      </c>
      <c r="L29" s="4">
        <f t="shared" si="2"/>
        <v>2819.9999999999995</v>
      </c>
      <c r="M29" s="4">
        <f t="shared" si="3"/>
        <v>-5.0000000000000711E-2</v>
      </c>
      <c r="N29" s="12">
        <f t="shared" si="4"/>
        <v>-1.7730496453900963E-5</v>
      </c>
      <c r="O29" s="9">
        <v>10.1</v>
      </c>
      <c r="P29" s="10">
        <f t="shared" si="5"/>
        <v>-0.17907801418439973</v>
      </c>
      <c r="Q29" s="10">
        <f t="shared" si="6"/>
        <v>0.17907801418439973</v>
      </c>
      <c r="R29" s="59">
        <v>1</v>
      </c>
      <c r="S29" s="26"/>
      <c r="T29" s="5" t="s">
        <v>32</v>
      </c>
      <c r="U29" s="60">
        <v>3.960784313725757E-2</v>
      </c>
      <c r="V29" s="60">
        <v>1.2023809523807119E-2</v>
      </c>
      <c r="W29" s="5"/>
      <c r="X29" s="5">
        <v>1</v>
      </c>
    </row>
    <row r="30" spans="1:24" x14ac:dyDescent="0.25">
      <c r="A30" s="61"/>
      <c r="B30" s="61"/>
      <c r="C30" s="14"/>
      <c r="E30" s="2">
        <v>0.65625</v>
      </c>
      <c r="F30" s="2">
        <v>0.69791666666666663</v>
      </c>
      <c r="G30" s="4">
        <v>18.309999999999999</v>
      </c>
      <c r="H30" s="4">
        <v>18.350000000000001</v>
      </c>
      <c r="I30" s="3" t="s">
        <v>24</v>
      </c>
      <c r="J30" s="2">
        <f t="shared" si="0"/>
        <v>4.166666666666663E-2</v>
      </c>
      <c r="K30" s="4">
        <f t="shared" si="1"/>
        <v>0.99999999999999911</v>
      </c>
      <c r="L30" s="4">
        <f t="shared" si="2"/>
        <v>3599.9999999999968</v>
      </c>
      <c r="M30" s="4">
        <f t="shared" si="3"/>
        <v>-4.00000000000027E-2</v>
      </c>
      <c r="N30" s="12">
        <f t="shared" si="4"/>
        <v>-1.1111111111111871E-5</v>
      </c>
      <c r="O30" s="9">
        <v>10.1</v>
      </c>
      <c r="P30" s="10">
        <f t="shared" si="5"/>
        <v>-0.11222222222222988</v>
      </c>
      <c r="Q30" s="10">
        <f t="shared" si="6"/>
        <v>0.11222222222222988</v>
      </c>
      <c r="R30" s="59"/>
      <c r="S30" s="26"/>
    </row>
    <row r="31" spans="1:24" x14ac:dyDescent="0.25">
      <c r="C31" s="14"/>
      <c r="E31" s="2"/>
      <c r="F31" s="2"/>
      <c r="G31" s="4"/>
      <c r="H31" s="4"/>
      <c r="I31" s="3"/>
      <c r="J31" s="2"/>
      <c r="K31" s="4"/>
      <c r="L31" s="4"/>
      <c r="M31" s="4"/>
      <c r="N31" s="12"/>
      <c r="O31" s="9"/>
      <c r="P31" s="10"/>
      <c r="Q31" s="10"/>
      <c r="R31" s="59"/>
      <c r="S31" s="26"/>
    </row>
    <row r="32" spans="1:24" x14ac:dyDescent="0.25">
      <c r="A32" s="61" t="s">
        <v>23</v>
      </c>
      <c r="B32" s="61"/>
      <c r="C32" s="13" t="s">
        <v>32</v>
      </c>
      <c r="D32" s="33" t="s">
        <v>74</v>
      </c>
      <c r="E32" s="2">
        <v>0.51041666666666663</v>
      </c>
      <c r="F32" s="2">
        <v>0.56944444444444442</v>
      </c>
      <c r="G32" s="4">
        <v>12.14</v>
      </c>
      <c r="H32" s="4">
        <v>12.12</v>
      </c>
      <c r="I32" s="3" t="s">
        <v>24</v>
      </c>
      <c r="J32" s="2">
        <f t="shared" si="0"/>
        <v>5.902777777777779E-2</v>
      </c>
      <c r="K32" s="4">
        <f t="shared" si="1"/>
        <v>1.416666666666667</v>
      </c>
      <c r="L32" s="4">
        <f t="shared" si="2"/>
        <v>5100.0000000000009</v>
      </c>
      <c r="M32" s="4">
        <f t="shared" si="3"/>
        <v>2.000000000000135E-2</v>
      </c>
      <c r="N32" s="12">
        <f t="shared" si="4"/>
        <v>3.9215686274512446E-6</v>
      </c>
      <c r="O32" s="9">
        <v>10.1</v>
      </c>
      <c r="P32" s="10">
        <f t="shared" si="5"/>
        <v>3.960784313725757E-2</v>
      </c>
      <c r="Q32" s="10">
        <f t="shared" si="6"/>
        <v>3.960784313725757E-2</v>
      </c>
      <c r="R32" s="59">
        <v>1</v>
      </c>
      <c r="S32" s="26"/>
    </row>
    <row r="33" spans="1:24" x14ac:dyDescent="0.25">
      <c r="A33" s="61"/>
      <c r="B33" s="61"/>
      <c r="C33" s="14"/>
      <c r="E33" s="2">
        <v>0.57986111111111105</v>
      </c>
      <c r="F33" s="2">
        <v>0.62847222222222221</v>
      </c>
      <c r="G33" s="4">
        <v>18.265000000000001</v>
      </c>
      <c r="H33" s="4">
        <v>18.260000000000002</v>
      </c>
      <c r="I33" s="3" t="s">
        <v>24</v>
      </c>
      <c r="J33" s="2">
        <f t="shared" si="0"/>
        <v>4.861111111111116E-2</v>
      </c>
      <c r="K33" s="4">
        <f t="shared" si="1"/>
        <v>1.1666666666666679</v>
      </c>
      <c r="L33" s="4">
        <f t="shared" si="2"/>
        <v>4200.0000000000045</v>
      </c>
      <c r="M33" s="4">
        <f t="shared" si="3"/>
        <v>4.9999999999990052E-3</v>
      </c>
      <c r="N33" s="12">
        <f t="shared" si="4"/>
        <v>1.1904761904759524E-6</v>
      </c>
      <c r="O33" s="9">
        <v>10.1</v>
      </c>
      <c r="P33" s="10">
        <f t="shared" si="5"/>
        <v>1.2023809523807119E-2</v>
      </c>
      <c r="Q33" s="10">
        <f t="shared" si="6"/>
        <v>1.2023809523807119E-2</v>
      </c>
      <c r="R33" s="59"/>
      <c r="S33" s="26"/>
    </row>
    <row r="34" spans="1:24" x14ac:dyDescent="0.25">
      <c r="A34" s="27"/>
      <c r="B34" s="27"/>
      <c r="C34" s="14"/>
      <c r="E34" s="28"/>
      <c r="F34" s="28"/>
      <c r="G34" s="29"/>
      <c r="H34" s="29"/>
      <c r="I34" s="30"/>
      <c r="J34" s="28"/>
      <c r="K34" s="29"/>
      <c r="L34" s="29"/>
      <c r="M34" s="29"/>
      <c r="N34" s="31"/>
      <c r="O34" s="32"/>
      <c r="P34" s="26"/>
      <c r="Q34" s="26"/>
      <c r="R34" s="26"/>
      <c r="S34" s="26"/>
    </row>
    <row r="35" spans="1:24" x14ac:dyDescent="0.25">
      <c r="A35" s="27"/>
      <c r="B35" s="27"/>
      <c r="C35" s="14"/>
      <c r="E35" s="28"/>
      <c r="F35" s="28"/>
      <c r="G35" s="29"/>
      <c r="H35" s="29"/>
      <c r="I35" s="30"/>
      <c r="J35" s="28"/>
      <c r="K35" s="29"/>
      <c r="L35" s="29"/>
      <c r="M35" s="29"/>
      <c r="N35" s="31"/>
      <c r="O35" s="32"/>
      <c r="P35" s="26"/>
      <c r="Q35" s="26"/>
      <c r="R35" s="26"/>
      <c r="S35" s="26"/>
    </row>
    <row r="36" spans="1:24" ht="21" x14ac:dyDescent="0.35">
      <c r="A36" s="11" t="s">
        <v>101</v>
      </c>
      <c r="B36" s="27"/>
      <c r="C36" s="14"/>
      <c r="E36" s="28"/>
      <c r="F36" s="28"/>
      <c r="G36" s="29"/>
      <c r="H36" s="29"/>
      <c r="I36" s="30"/>
      <c r="J36" s="28"/>
      <c r="K36" s="29"/>
      <c r="L36" s="29"/>
      <c r="M36" s="29"/>
      <c r="N36" s="31"/>
      <c r="O36" s="32"/>
      <c r="P36" s="26"/>
      <c r="Q36" s="26"/>
      <c r="R36" s="26"/>
      <c r="S36" s="26"/>
    </row>
    <row r="37" spans="1:24" x14ac:dyDescent="0.25">
      <c r="A37" s="27"/>
      <c r="B37" s="27"/>
      <c r="C37" s="14"/>
      <c r="E37" s="28"/>
      <c r="F37" s="28"/>
      <c r="G37" s="29"/>
      <c r="H37" s="29"/>
      <c r="I37" s="30"/>
      <c r="J37" s="28"/>
      <c r="K37" s="29"/>
      <c r="L37" s="29"/>
      <c r="M37" s="29"/>
      <c r="N37" s="31"/>
      <c r="O37" s="32"/>
      <c r="P37" s="26"/>
      <c r="Q37" s="26"/>
      <c r="R37" s="26"/>
      <c r="S37" s="26"/>
    </row>
    <row r="38" spans="1:24" ht="15" customHeight="1" x14ac:dyDescent="0.25">
      <c r="E38" s="62" t="s">
        <v>4</v>
      </c>
      <c r="F38" s="62"/>
      <c r="G38" s="62" t="s">
        <v>5</v>
      </c>
      <c r="H38" s="62"/>
      <c r="I38" s="5" t="s">
        <v>6</v>
      </c>
      <c r="J38" s="5" t="s">
        <v>9</v>
      </c>
      <c r="K38" s="5" t="s">
        <v>9</v>
      </c>
      <c r="L38" s="5" t="s">
        <v>9</v>
      </c>
      <c r="M38" s="5" t="s">
        <v>10</v>
      </c>
      <c r="N38" s="6" t="s">
        <v>11</v>
      </c>
      <c r="O38" s="63" t="s">
        <v>17</v>
      </c>
      <c r="P38" s="17" t="s">
        <v>18</v>
      </c>
      <c r="Q38" s="17" t="s">
        <v>18</v>
      </c>
      <c r="R38" s="24"/>
      <c r="S38" s="24"/>
    </row>
    <row r="39" spans="1:24" x14ac:dyDescent="0.25">
      <c r="E39" s="16"/>
      <c r="F39" s="16"/>
      <c r="G39" s="16"/>
      <c r="H39" s="16"/>
      <c r="I39" s="5"/>
      <c r="J39" s="5"/>
      <c r="K39" s="5"/>
      <c r="L39" s="5"/>
      <c r="M39" s="5"/>
      <c r="N39" s="6"/>
      <c r="O39" s="61"/>
    </row>
    <row r="40" spans="1:24" x14ac:dyDescent="0.25">
      <c r="E40" s="62" t="s">
        <v>13</v>
      </c>
      <c r="F40" s="62"/>
      <c r="G40" s="62" t="s">
        <v>12</v>
      </c>
      <c r="H40" s="62"/>
      <c r="I40" s="3"/>
      <c r="J40" s="3" t="s">
        <v>13</v>
      </c>
      <c r="K40" s="3" t="s">
        <v>20</v>
      </c>
      <c r="L40" s="3" t="s">
        <v>21</v>
      </c>
      <c r="M40" s="3" t="s">
        <v>12</v>
      </c>
      <c r="N40" s="3" t="s">
        <v>14</v>
      </c>
      <c r="O40" s="6" t="s">
        <v>16</v>
      </c>
      <c r="P40" s="6" t="s">
        <v>19</v>
      </c>
      <c r="Q40" s="6" t="s">
        <v>19</v>
      </c>
      <c r="R40" s="25"/>
      <c r="S40" s="25"/>
    </row>
    <row r="42" spans="1:24" ht="15" customHeight="1" x14ac:dyDescent="0.25">
      <c r="A42" s="61" t="s">
        <v>75</v>
      </c>
      <c r="B42" s="61"/>
      <c r="C42" s="13" t="s">
        <v>28</v>
      </c>
      <c r="D42" s="33" t="s">
        <v>76</v>
      </c>
      <c r="E42" s="2">
        <v>0.5</v>
      </c>
      <c r="F42" s="2">
        <v>0.57291666666666663</v>
      </c>
      <c r="G42" s="4">
        <v>12.13</v>
      </c>
      <c r="H42" s="4">
        <v>12.1</v>
      </c>
      <c r="I42" s="3" t="s">
        <v>24</v>
      </c>
      <c r="J42" s="2">
        <f t="shared" ref="J42:J43" si="7">F42-E42</f>
        <v>7.291666666666663E-2</v>
      </c>
      <c r="K42" s="4">
        <f t="shared" ref="K42:K43" si="8">J42*24</f>
        <v>1.7499999999999991</v>
      </c>
      <c r="L42" s="4">
        <f t="shared" ref="L42:L43" si="9">K42*3600</f>
        <v>6299.9999999999964</v>
      </c>
      <c r="M42" s="4">
        <f t="shared" ref="M42:M43" si="10">G42-H42</f>
        <v>3.0000000000001137E-2</v>
      </c>
      <c r="N42" s="12">
        <f t="shared" ref="N42:N43" si="11">M42/L42</f>
        <v>4.7619047619049453E-6</v>
      </c>
      <c r="O42" s="9">
        <v>10.1</v>
      </c>
      <c r="P42" s="10">
        <f t="shared" ref="P42:P43" si="12">N42*O42*1000</f>
        <v>4.8095238095239946E-2</v>
      </c>
      <c r="Q42" s="10">
        <f>ABS(P42)</f>
        <v>4.8095238095239946E-2</v>
      </c>
      <c r="R42" s="26"/>
      <c r="S42" s="26"/>
      <c r="U42" t="s">
        <v>86</v>
      </c>
    </row>
    <row r="43" spans="1:24" x14ac:dyDescent="0.25">
      <c r="A43" s="61"/>
      <c r="B43" s="61"/>
      <c r="C43" s="15" t="s">
        <v>77</v>
      </c>
      <c r="D43" t="s">
        <v>78</v>
      </c>
      <c r="E43" s="2">
        <v>0.39583333333333331</v>
      </c>
      <c r="F43" s="2">
        <v>0.4375</v>
      </c>
      <c r="G43" s="4">
        <v>15.275</v>
      </c>
      <c r="H43" s="4">
        <v>15.27</v>
      </c>
      <c r="I43" s="3" t="s">
        <v>24</v>
      </c>
      <c r="J43" s="2">
        <f t="shared" si="7"/>
        <v>4.1666666666666685E-2</v>
      </c>
      <c r="K43" s="4">
        <f t="shared" si="8"/>
        <v>1.0000000000000004</v>
      </c>
      <c r="L43" s="4">
        <f t="shared" si="9"/>
        <v>3600.0000000000018</v>
      </c>
      <c r="M43" s="4">
        <f t="shared" si="10"/>
        <v>5.0000000000007816E-3</v>
      </c>
      <c r="N43" s="12">
        <f t="shared" si="11"/>
        <v>1.3888888888891054E-6</v>
      </c>
      <c r="O43" s="9">
        <v>10.1</v>
      </c>
      <c r="P43" s="10">
        <f t="shared" si="12"/>
        <v>1.4027777777779964E-2</v>
      </c>
      <c r="Q43" s="10">
        <f t="shared" ref="Q43" si="13">ABS(P43)</f>
        <v>1.4027777777779964E-2</v>
      </c>
      <c r="R43" s="26"/>
      <c r="S43" s="26"/>
    </row>
    <row r="44" spans="1:24" x14ac:dyDescent="0.25">
      <c r="A44" s="27"/>
      <c r="B44" s="27"/>
      <c r="C44" s="15"/>
      <c r="E44" s="28"/>
      <c r="F44" s="28"/>
      <c r="G44" s="29"/>
      <c r="H44" s="29"/>
      <c r="I44" s="30"/>
      <c r="J44" s="28"/>
      <c r="K44" s="29"/>
      <c r="L44" s="29"/>
      <c r="M44" s="29"/>
      <c r="N44" s="31"/>
      <c r="O44" s="32"/>
      <c r="P44" s="26"/>
      <c r="Q44" s="26"/>
      <c r="R44" s="26"/>
      <c r="S44" s="26"/>
    </row>
    <row r="45" spans="1:24" ht="15" customHeight="1" x14ac:dyDescent="0.25">
      <c r="A45" s="61" t="s">
        <v>75</v>
      </c>
      <c r="B45" s="61"/>
      <c r="C45" s="13" t="s">
        <v>30</v>
      </c>
      <c r="D45" s="33" t="s">
        <v>78</v>
      </c>
      <c r="E45" s="2">
        <v>0.50347222222222221</v>
      </c>
      <c r="F45" s="2">
        <v>0.55208333333333337</v>
      </c>
      <c r="G45" s="4">
        <v>12.15</v>
      </c>
      <c r="H45" s="4">
        <v>12.17</v>
      </c>
      <c r="I45" s="3" t="s">
        <v>24</v>
      </c>
      <c r="J45" s="2">
        <f t="shared" ref="J45:J46" si="14">F45-E45</f>
        <v>4.861111111111116E-2</v>
      </c>
      <c r="K45" s="4">
        <f t="shared" ref="K45:K46" si="15">J45*24</f>
        <v>1.1666666666666679</v>
      </c>
      <c r="L45" s="4">
        <f t="shared" ref="L45:L46" si="16">K45*3600</f>
        <v>4200.0000000000045</v>
      </c>
      <c r="M45" s="4">
        <f t="shared" ref="M45:M46" si="17">G45-H45</f>
        <v>-1.9999999999999574E-2</v>
      </c>
      <c r="N45" s="12">
        <f t="shared" ref="N45:N46" si="18">M45/L45</f>
        <v>-4.7619047619046556E-6</v>
      </c>
      <c r="O45" s="9">
        <v>10.1</v>
      </c>
      <c r="P45" s="10">
        <f t="shared" ref="P45:P46" si="19">N45*O45*1000</f>
        <v>-4.8095238095237018E-2</v>
      </c>
      <c r="Q45" s="10">
        <f>ABS(P45)</f>
        <v>4.8095238095237018E-2</v>
      </c>
      <c r="R45" s="26"/>
      <c r="S45" s="26"/>
      <c r="U45" s="5" t="s">
        <v>92</v>
      </c>
      <c r="V45" s="61" t="s">
        <v>89</v>
      </c>
      <c r="W45" s="61" t="s">
        <v>91</v>
      </c>
      <c r="X45" s="61" t="s">
        <v>90</v>
      </c>
    </row>
    <row r="46" spans="1:24" x14ac:dyDescent="0.25">
      <c r="A46" s="61"/>
      <c r="B46" s="61"/>
      <c r="C46" s="15"/>
      <c r="E46" s="2">
        <v>0.55902777777777779</v>
      </c>
      <c r="F46" s="2">
        <v>0.60763888888888895</v>
      </c>
      <c r="G46" s="4">
        <v>15.164999999999999</v>
      </c>
      <c r="H46" s="4">
        <v>15.16</v>
      </c>
      <c r="I46" s="3" t="s">
        <v>24</v>
      </c>
      <c r="J46" s="2">
        <f t="shared" si="14"/>
        <v>4.861111111111116E-2</v>
      </c>
      <c r="K46" s="4">
        <f t="shared" si="15"/>
        <v>1.1666666666666679</v>
      </c>
      <c r="L46" s="4">
        <f t="shared" si="16"/>
        <v>4200.0000000000045</v>
      </c>
      <c r="M46" s="4">
        <f t="shared" si="17"/>
        <v>4.9999999999990052E-3</v>
      </c>
      <c r="N46" s="12">
        <f t="shared" si="18"/>
        <v>1.1904761904759524E-6</v>
      </c>
      <c r="O46" s="9">
        <v>10.1</v>
      </c>
      <c r="P46" s="10">
        <f t="shared" si="19"/>
        <v>1.2023809523807119E-2</v>
      </c>
      <c r="Q46" s="10">
        <f t="shared" ref="Q46" si="20">ABS(P46)</f>
        <v>1.2023809523807119E-2</v>
      </c>
      <c r="R46" s="26"/>
      <c r="S46" s="26"/>
      <c r="V46" s="61"/>
      <c r="W46" s="61"/>
      <c r="X46" s="61"/>
    </row>
    <row r="47" spans="1:24" x14ac:dyDescent="0.25">
      <c r="A47" s="27"/>
      <c r="B47" s="27"/>
      <c r="C47" s="15"/>
      <c r="E47" s="28"/>
      <c r="F47" s="28"/>
      <c r="G47" s="29"/>
      <c r="H47" s="29"/>
      <c r="I47" s="30"/>
      <c r="J47" s="28"/>
      <c r="K47" s="29"/>
      <c r="L47" s="29"/>
      <c r="M47" s="29"/>
      <c r="N47" s="31"/>
      <c r="O47" s="32"/>
      <c r="P47" s="26"/>
      <c r="Q47" s="26"/>
      <c r="R47" s="26"/>
      <c r="S47" s="26"/>
    </row>
    <row r="48" spans="1:24" ht="15" customHeight="1" x14ac:dyDescent="0.25">
      <c r="A48" s="61" t="s">
        <v>75</v>
      </c>
      <c r="B48" s="61"/>
      <c r="C48" s="13" t="s">
        <v>32</v>
      </c>
      <c r="D48" s="33" t="s">
        <v>76</v>
      </c>
      <c r="E48" s="2">
        <v>0.625</v>
      </c>
      <c r="F48" s="2">
        <v>0.66666666666666663</v>
      </c>
      <c r="G48" s="4">
        <v>12.4</v>
      </c>
      <c r="H48" s="4">
        <v>12.42</v>
      </c>
      <c r="I48" s="3" t="s">
        <v>24</v>
      </c>
      <c r="J48" s="2">
        <f t="shared" ref="J48:J49" si="21">F48-E48</f>
        <v>4.166666666666663E-2</v>
      </c>
      <c r="K48" s="4">
        <f t="shared" ref="K48:K49" si="22">J48*24</f>
        <v>0.99999999999999911</v>
      </c>
      <c r="L48" s="4">
        <f t="shared" ref="L48:L49" si="23">K48*3600</f>
        <v>3599.9999999999968</v>
      </c>
      <c r="M48" s="4">
        <f t="shared" ref="M48:M49" si="24">G48-H48</f>
        <v>-1.9999999999999574E-2</v>
      </c>
      <c r="N48" s="12">
        <f t="shared" ref="N48:N49" si="25">M48/L48</f>
        <v>-5.5555555555554423E-6</v>
      </c>
      <c r="O48" s="9">
        <v>10.1</v>
      </c>
      <c r="P48" s="10">
        <f t="shared" ref="P48:P49" si="26">N48*O48*1000</f>
        <v>-5.611111111110996E-2</v>
      </c>
      <c r="Q48" s="10">
        <f>ABS(P48)</f>
        <v>5.611111111110996E-2</v>
      </c>
      <c r="R48" s="26"/>
      <c r="S48" s="26"/>
    </row>
    <row r="49" spans="1:27" x14ac:dyDescent="0.25">
      <c r="A49" s="61"/>
      <c r="B49" s="61"/>
      <c r="C49" s="15"/>
      <c r="D49" t="s">
        <v>78</v>
      </c>
      <c r="E49" s="2">
        <v>0.36458333333333331</v>
      </c>
      <c r="F49" s="2">
        <v>0.4236111111111111</v>
      </c>
      <c r="G49" s="4">
        <v>15.09</v>
      </c>
      <c r="H49" s="4">
        <v>15.11</v>
      </c>
      <c r="I49" s="3" t="s">
        <v>24</v>
      </c>
      <c r="J49" s="2">
        <f t="shared" si="21"/>
        <v>5.902777777777779E-2</v>
      </c>
      <c r="K49" s="4">
        <f t="shared" si="22"/>
        <v>1.416666666666667</v>
      </c>
      <c r="L49" s="4">
        <f t="shared" si="23"/>
        <v>5100.0000000000009</v>
      </c>
      <c r="M49" s="4">
        <f t="shared" si="24"/>
        <v>-1.9999999999999574E-2</v>
      </c>
      <c r="N49" s="12">
        <f t="shared" si="25"/>
        <v>-3.9215686274508965E-6</v>
      </c>
      <c r="O49" s="9">
        <v>10.1</v>
      </c>
      <c r="P49" s="10">
        <f t="shared" si="26"/>
        <v>-3.9607843137254052E-2</v>
      </c>
      <c r="Q49" s="10">
        <f t="shared" ref="Q49" si="27">ABS(P49)</f>
        <v>3.9607843137254052E-2</v>
      </c>
      <c r="R49" s="26"/>
      <c r="S49" s="26"/>
      <c r="U49" s="48" t="s">
        <v>25</v>
      </c>
      <c r="V49" s="10">
        <f>Q51</f>
        <v>6.7333333333331927E-2</v>
      </c>
      <c r="W49" s="10"/>
      <c r="X49" s="10">
        <f>Q52</f>
        <v>2.589743589743531E-2</v>
      </c>
    </row>
    <row r="50" spans="1:27" x14ac:dyDescent="0.25">
      <c r="A50" s="27"/>
      <c r="B50" s="27"/>
      <c r="C50" s="14"/>
      <c r="E50" s="28"/>
      <c r="F50" s="28"/>
      <c r="G50" s="29"/>
      <c r="H50" s="29"/>
      <c r="I50" s="30"/>
      <c r="J50" s="28"/>
      <c r="K50" s="29"/>
      <c r="L50" s="29"/>
      <c r="M50" s="29"/>
      <c r="N50" s="31"/>
      <c r="O50" s="32"/>
      <c r="P50" s="26"/>
      <c r="Q50" s="26"/>
      <c r="R50" s="26"/>
      <c r="S50" s="26"/>
      <c r="U50" s="48" t="s">
        <v>27</v>
      </c>
      <c r="V50" s="10">
        <f>Q54</f>
        <v>5.611111111110989E-2</v>
      </c>
      <c r="W50" s="10"/>
      <c r="X50" s="10">
        <f>Q55</f>
        <v>2.4047619047618509E-2</v>
      </c>
    </row>
    <row r="51" spans="1:27" ht="15" customHeight="1" x14ac:dyDescent="0.25">
      <c r="A51" s="61" t="s">
        <v>75</v>
      </c>
      <c r="B51" s="61"/>
      <c r="C51" s="13" t="s">
        <v>25</v>
      </c>
      <c r="D51" s="33" t="s">
        <v>78</v>
      </c>
      <c r="E51" s="2">
        <v>0.3923611111111111</v>
      </c>
      <c r="F51" s="2">
        <v>0.42708333333333331</v>
      </c>
      <c r="G51" s="4">
        <v>12.27</v>
      </c>
      <c r="H51" s="4">
        <v>12.29</v>
      </c>
      <c r="I51" s="3" t="s">
        <v>24</v>
      </c>
      <c r="J51" s="2">
        <f t="shared" ref="J51:J52" si="28">F51-E51</f>
        <v>3.472222222222221E-2</v>
      </c>
      <c r="K51" s="4">
        <f t="shared" ref="K51:K52" si="29">J51*24</f>
        <v>0.83333333333333304</v>
      </c>
      <c r="L51" s="4">
        <f t="shared" ref="L51:L52" si="30">K51*3600</f>
        <v>2999.9999999999991</v>
      </c>
      <c r="M51" s="4">
        <f t="shared" ref="M51:M52" si="31">G51-H51</f>
        <v>-1.9999999999999574E-2</v>
      </c>
      <c r="N51" s="12">
        <f t="shared" ref="N51:N52" si="32">M51/L51</f>
        <v>-6.6666666666665269E-6</v>
      </c>
      <c r="O51" s="9">
        <v>10.1</v>
      </c>
      <c r="P51" s="10">
        <f t="shared" ref="P51:P52" si="33">N51*O51*1000</f>
        <v>-6.7333333333331927E-2</v>
      </c>
      <c r="Q51" s="10">
        <f>ABS(P51)</f>
        <v>6.7333333333331927E-2</v>
      </c>
      <c r="R51" s="26"/>
      <c r="S51" s="26"/>
      <c r="U51" s="48" t="s">
        <v>28</v>
      </c>
      <c r="V51" s="10">
        <f>Q42</f>
        <v>4.8095238095239946E-2</v>
      </c>
      <c r="W51" s="10"/>
      <c r="X51" s="10">
        <f>Q43</f>
        <v>1.4027777777779964E-2</v>
      </c>
    </row>
    <row r="52" spans="1:27" x14ac:dyDescent="0.25">
      <c r="A52" s="61"/>
      <c r="B52" s="61"/>
      <c r="C52" s="15"/>
      <c r="E52" s="2">
        <v>0.43402777777777773</v>
      </c>
      <c r="F52" s="2">
        <v>0.47916666666666669</v>
      </c>
      <c r="G52" s="4">
        <v>15.27</v>
      </c>
      <c r="H52" s="4">
        <v>15.28</v>
      </c>
      <c r="I52" s="3" t="s">
        <v>24</v>
      </c>
      <c r="J52" s="2">
        <f t="shared" si="28"/>
        <v>4.5138888888888951E-2</v>
      </c>
      <c r="K52" s="4">
        <f t="shared" si="29"/>
        <v>1.0833333333333348</v>
      </c>
      <c r="L52" s="4">
        <f t="shared" si="30"/>
        <v>3900.0000000000055</v>
      </c>
      <c r="M52" s="4">
        <f t="shared" si="31"/>
        <v>-9.9999999999997868E-3</v>
      </c>
      <c r="N52" s="12">
        <f t="shared" si="32"/>
        <v>-2.5641025641025059E-6</v>
      </c>
      <c r="O52" s="9">
        <v>10.1</v>
      </c>
      <c r="P52" s="10">
        <f t="shared" si="33"/>
        <v>-2.589743589743531E-2</v>
      </c>
      <c r="Q52" s="10">
        <f t="shared" ref="Q52" si="34">ABS(P52)</f>
        <v>2.589743589743531E-2</v>
      </c>
      <c r="R52" s="26"/>
      <c r="S52" s="26"/>
      <c r="U52" s="48" t="s">
        <v>30</v>
      </c>
      <c r="V52" s="10">
        <f>Q45</f>
        <v>4.8095238095237018E-2</v>
      </c>
      <c r="W52" s="10"/>
      <c r="X52" s="10">
        <f>Q46</f>
        <v>1.2023809523807119E-2</v>
      </c>
    </row>
    <row r="53" spans="1:27" x14ac:dyDescent="0.25">
      <c r="A53" s="27"/>
      <c r="B53" s="27"/>
      <c r="C53" s="15"/>
      <c r="E53" s="28"/>
      <c r="F53" s="28"/>
      <c r="G53" s="29"/>
      <c r="H53" s="29"/>
      <c r="I53" s="30"/>
      <c r="J53" s="28"/>
      <c r="K53" s="29"/>
      <c r="L53" s="29"/>
      <c r="M53" s="29"/>
      <c r="N53" s="31"/>
      <c r="O53" s="32"/>
      <c r="P53" s="26"/>
      <c r="Q53" s="26"/>
      <c r="R53" s="26"/>
      <c r="S53" s="26"/>
      <c r="U53" s="48" t="s">
        <v>31</v>
      </c>
      <c r="V53" s="10">
        <f>Q57</f>
        <v>1.3466666666666384E-2</v>
      </c>
      <c r="W53" s="10"/>
      <c r="X53" s="10">
        <f>Q58</f>
        <v>1.2023809523807119E-2</v>
      </c>
    </row>
    <row r="54" spans="1:27" x14ac:dyDescent="0.25">
      <c r="A54" s="61" t="s">
        <v>75</v>
      </c>
      <c r="B54" s="61"/>
      <c r="C54" s="13" t="s">
        <v>27</v>
      </c>
      <c r="D54" s="33" t="s">
        <v>78</v>
      </c>
      <c r="E54" s="2">
        <v>0.45833333333333331</v>
      </c>
      <c r="F54" s="2">
        <v>0.5</v>
      </c>
      <c r="G54" s="4">
        <v>12.09</v>
      </c>
      <c r="H54" s="4">
        <v>12.11</v>
      </c>
      <c r="I54" s="3" t="s">
        <v>24</v>
      </c>
      <c r="J54" s="2">
        <f t="shared" ref="J54:J55" si="35">F54-E54</f>
        <v>4.1666666666666685E-2</v>
      </c>
      <c r="K54" s="4">
        <f t="shared" ref="K54:K55" si="36">J54*24</f>
        <v>1.0000000000000004</v>
      </c>
      <c r="L54" s="4">
        <f t="shared" ref="L54:L55" si="37">K54*3600</f>
        <v>3600.0000000000018</v>
      </c>
      <c r="M54" s="4">
        <f t="shared" ref="M54:M55" si="38">G54-H54</f>
        <v>-1.9999999999999574E-2</v>
      </c>
      <c r="N54" s="12">
        <f t="shared" ref="N54:N55" si="39">M54/L54</f>
        <v>-5.5555555555554347E-6</v>
      </c>
      <c r="O54" s="9">
        <v>10.1</v>
      </c>
      <c r="P54" s="10">
        <f t="shared" ref="P54:P55" si="40">N54*O54*1000</f>
        <v>-5.611111111110989E-2</v>
      </c>
      <c r="Q54" s="10">
        <f>ABS(P54)</f>
        <v>5.611111111110989E-2</v>
      </c>
      <c r="R54" s="26"/>
      <c r="S54" s="26"/>
      <c r="U54" s="48" t="s">
        <v>32</v>
      </c>
      <c r="V54" s="10">
        <f>Q48</f>
        <v>5.611111111110996E-2</v>
      </c>
      <c r="W54" s="10"/>
      <c r="X54" s="10">
        <f>Q49</f>
        <v>3.9607843137254052E-2</v>
      </c>
    </row>
    <row r="55" spans="1:27" x14ac:dyDescent="0.25">
      <c r="A55" s="61"/>
      <c r="B55" s="61"/>
      <c r="C55" s="15"/>
      <c r="E55" s="2">
        <v>0.54861111111111105</v>
      </c>
      <c r="F55" s="2">
        <v>0.59722222222222221</v>
      </c>
      <c r="G55" s="4">
        <v>15.17</v>
      </c>
      <c r="H55" s="4">
        <v>15.16</v>
      </c>
      <c r="I55" s="3" t="s">
        <v>24</v>
      </c>
      <c r="J55" s="2">
        <f t="shared" si="35"/>
        <v>4.861111111111116E-2</v>
      </c>
      <c r="K55" s="4">
        <f t="shared" si="36"/>
        <v>1.1666666666666679</v>
      </c>
      <c r="L55" s="4">
        <f t="shared" si="37"/>
        <v>4200.0000000000045</v>
      </c>
      <c r="M55" s="4">
        <f t="shared" si="38"/>
        <v>9.9999999999997868E-3</v>
      </c>
      <c r="N55" s="12">
        <f t="shared" si="39"/>
        <v>2.3809523809523278E-6</v>
      </c>
      <c r="O55" s="9">
        <v>10.1</v>
      </c>
      <c r="P55" s="10">
        <f t="shared" si="40"/>
        <v>2.4047619047618509E-2</v>
      </c>
      <c r="Q55" s="10">
        <f t="shared" ref="Q55" si="41">ABS(P55)</f>
        <v>2.4047619047618509E-2</v>
      </c>
      <c r="R55" s="26"/>
      <c r="S55" s="26"/>
    </row>
    <row r="56" spans="1:27" x14ac:dyDescent="0.25">
      <c r="A56" s="27"/>
      <c r="B56" s="27"/>
      <c r="C56" s="15"/>
      <c r="E56" s="28"/>
      <c r="F56" s="28"/>
      <c r="G56" s="29"/>
      <c r="H56" s="29"/>
      <c r="I56" s="30"/>
      <c r="J56" s="28"/>
      <c r="K56" s="29"/>
      <c r="L56" s="29"/>
      <c r="M56" s="29"/>
      <c r="N56" s="31"/>
      <c r="O56" s="32"/>
      <c r="P56" s="26"/>
      <c r="Q56" s="26"/>
      <c r="R56" s="26"/>
      <c r="S56" s="26"/>
    </row>
    <row r="57" spans="1:27" x14ac:dyDescent="0.25">
      <c r="A57" s="61" t="s">
        <v>75</v>
      </c>
      <c r="B57" s="61"/>
      <c r="C57" s="13" t="s">
        <v>31</v>
      </c>
      <c r="D57" s="33" t="s">
        <v>78</v>
      </c>
      <c r="E57" s="2">
        <v>0.47222222222222227</v>
      </c>
      <c r="F57" s="2">
        <v>0.55902777777777779</v>
      </c>
      <c r="G57" s="4">
        <v>12.33</v>
      </c>
      <c r="H57" s="4">
        <v>12.32</v>
      </c>
      <c r="I57" s="3" t="s">
        <v>24</v>
      </c>
      <c r="J57" s="2">
        <f t="shared" ref="J57:J58" si="42">F57-E57</f>
        <v>8.6805555555555525E-2</v>
      </c>
      <c r="K57" s="4">
        <f t="shared" ref="K57:K58" si="43">J57*24</f>
        <v>2.0833333333333326</v>
      </c>
      <c r="L57" s="4">
        <f t="shared" ref="L57:L58" si="44">K57*3600</f>
        <v>7499.9999999999973</v>
      </c>
      <c r="M57" s="4">
        <f t="shared" ref="M57:M58" si="45">G57-H57</f>
        <v>9.9999999999997868E-3</v>
      </c>
      <c r="N57" s="12">
        <f t="shared" ref="N57:N58" si="46">M57/L57</f>
        <v>1.3333333333333055E-6</v>
      </c>
      <c r="O57" s="9">
        <v>10.1</v>
      </c>
      <c r="P57" s="10">
        <f t="shared" ref="P57:P58" si="47">N57*O57*1000</f>
        <v>1.3466666666666384E-2</v>
      </c>
      <c r="Q57" s="10">
        <f>ABS(P57)</f>
        <v>1.3466666666666384E-2</v>
      </c>
      <c r="R57" s="26"/>
      <c r="S57" s="26"/>
    </row>
    <row r="58" spans="1:27" x14ac:dyDescent="0.25">
      <c r="A58" s="61"/>
      <c r="B58" s="61"/>
      <c r="C58" s="15"/>
      <c r="E58" s="2">
        <v>0.61111111111111105</v>
      </c>
      <c r="F58" s="2">
        <v>0.65972222222222221</v>
      </c>
      <c r="G58" s="4">
        <v>15.404999999999999</v>
      </c>
      <c r="H58" s="4">
        <v>15.4</v>
      </c>
      <c r="I58" s="3" t="s">
        <v>24</v>
      </c>
      <c r="J58" s="2">
        <f t="shared" si="42"/>
        <v>4.861111111111116E-2</v>
      </c>
      <c r="K58" s="4">
        <f t="shared" si="43"/>
        <v>1.1666666666666679</v>
      </c>
      <c r="L58" s="4">
        <f t="shared" si="44"/>
        <v>4200.0000000000045</v>
      </c>
      <c r="M58" s="4">
        <f t="shared" si="45"/>
        <v>4.9999999999990052E-3</v>
      </c>
      <c r="N58" s="12">
        <f t="shared" si="46"/>
        <v>1.1904761904759524E-6</v>
      </c>
      <c r="O58" s="9">
        <v>10.1</v>
      </c>
      <c r="P58" s="10">
        <f t="shared" si="47"/>
        <v>1.2023809523807119E-2</v>
      </c>
      <c r="Q58" s="10">
        <f t="shared" ref="Q58" si="48">ABS(P58)</f>
        <v>1.2023809523807119E-2</v>
      </c>
      <c r="R58" s="26"/>
      <c r="S58" s="26"/>
    </row>
    <row r="59" spans="1:27" x14ac:dyDescent="0.25">
      <c r="A59" s="27"/>
      <c r="B59" s="27"/>
      <c r="C59" s="15"/>
      <c r="E59" s="28"/>
      <c r="F59" s="28"/>
      <c r="G59" s="29"/>
      <c r="H59" s="29"/>
      <c r="I59" s="30"/>
      <c r="J59" s="28"/>
      <c r="K59" s="29"/>
      <c r="L59" s="29"/>
      <c r="M59" s="29"/>
      <c r="N59" s="31"/>
      <c r="O59" s="32"/>
      <c r="P59" s="26"/>
      <c r="Q59" s="26"/>
      <c r="R59" s="26"/>
      <c r="S59" s="26"/>
    </row>
    <row r="60" spans="1:27" x14ac:dyDescent="0.25">
      <c r="A60" s="61" t="s">
        <v>79</v>
      </c>
      <c r="B60" s="61"/>
      <c r="C60" s="13" t="s">
        <v>80</v>
      </c>
      <c r="D60" s="33" t="s">
        <v>81</v>
      </c>
      <c r="E60" s="34">
        <v>0.34722222222222227</v>
      </c>
      <c r="F60" s="34">
        <v>0.40972222222222227</v>
      </c>
      <c r="G60" s="35">
        <v>12.09</v>
      </c>
      <c r="H60" s="35">
        <v>12.12</v>
      </c>
      <c r="I60" s="46" t="s">
        <v>7</v>
      </c>
      <c r="J60" s="34">
        <f t="shared" ref="J60" si="49">F60-E60</f>
        <v>6.25E-2</v>
      </c>
      <c r="K60" s="35">
        <f t="shared" ref="K60" si="50">J60*24</f>
        <v>1.5</v>
      </c>
      <c r="L60" s="35">
        <f t="shared" ref="L60" si="51">K60*3600</f>
        <v>5400</v>
      </c>
      <c r="M60" s="35">
        <f t="shared" ref="M60" si="52">G60-H60</f>
        <v>-2.9999999999999361E-2</v>
      </c>
      <c r="N60" s="37">
        <f t="shared" ref="N60" si="53">M60/L60</f>
        <v>-5.5555555555554372E-6</v>
      </c>
      <c r="O60" s="47">
        <v>60.5</v>
      </c>
      <c r="P60" s="39">
        <f t="shared" ref="P60" si="54">N60*O60*1000</f>
        <v>-0.33611111111110392</v>
      </c>
      <c r="Q60" s="39">
        <f>ABS(P60)</f>
        <v>0.33611111111110392</v>
      </c>
      <c r="R60" s="26"/>
      <c r="S60" s="26"/>
    </row>
    <row r="61" spans="1:27" x14ac:dyDescent="0.25">
      <c r="A61" s="61"/>
      <c r="B61" s="61"/>
      <c r="C61" s="15"/>
      <c r="E61" s="40"/>
      <c r="F61" s="40"/>
      <c r="G61" s="41"/>
      <c r="H61" s="41"/>
      <c r="I61" s="42"/>
      <c r="J61" s="40"/>
      <c r="K61" s="41"/>
      <c r="L61" s="41"/>
      <c r="M61" s="41"/>
      <c r="N61" s="43"/>
      <c r="O61" s="44"/>
      <c r="P61" s="45"/>
      <c r="Q61" s="45"/>
      <c r="R61" s="26"/>
      <c r="S61" s="26"/>
      <c r="AA61" t="s">
        <v>94</v>
      </c>
    </row>
    <row r="62" spans="1:27" ht="15" customHeight="1" x14ac:dyDescent="0.25">
      <c r="A62" s="61" t="s">
        <v>79</v>
      </c>
      <c r="B62" s="61"/>
      <c r="C62" s="13" t="s">
        <v>80</v>
      </c>
      <c r="D62" s="33" t="s">
        <v>83</v>
      </c>
      <c r="E62" s="34">
        <v>0.35416666666666669</v>
      </c>
      <c r="F62" s="34">
        <v>0.41319444444444442</v>
      </c>
      <c r="G62" s="35">
        <v>12.09</v>
      </c>
      <c r="H62" s="35">
        <v>12.12</v>
      </c>
      <c r="I62" s="46" t="s">
        <v>7</v>
      </c>
      <c r="J62" s="34">
        <f t="shared" ref="J62" si="55">F62-E62</f>
        <v>5.9027777777777735E-2</v>
      </c>
      <c r="K62" s="35">
        <f t="shared" ref="K62" si="56">J62*24</f>
        <v>1.4166666666666656</v>
      </c>
      <c r="L62" s="35">
        <f t="shared" ref="L62" si="57">K62*3600</f>
        <v>5099.9999999999964</v>
      </c>
      <c r="M62" s="35">
        <f t="shared" ref="M62" si="58">G62-H62</f>
        <v>-2.9999999999999361E-2</v>
      </c>
      <c r="N62" s="37">
        <f t="shared" ref="N62" si="59">M62/L62</f>
        <v>-5.8823529411763498E-6</v>
      </c>
      <c r="O62" s="47">
        <v>60.5</v>
      </c>
      <c r="P62" s="39">
        <f t="shared" ref="P62" si="60">N62*O62*1000</f>
        <v>-0.35588235294116916</v>
      </c>
      <c r="Q62" s="39">
        <f>ABS(P62)</f>
        <v>0.35588235294116916</v>
      </c>
      <c r="R62" s="26"/>
      <c r="S62" s="26"/>
      <c r="AA62" t="s">
        <v>95</v>
      </c>
    </row>
    <row r="63" spans="1:27" x14ac:dyDescent="0.25">
      <c r="A63" s="61"/>
      <c r="B63" s="61"/>
      <c r="C63" s="15"/>
      <c r="E63" s="40"/>
      <c r="F63" s="40"/>
      <c r="G63" s="41"/>
      <c r="H63" s="41"/>
      <c r="I63" s="42"/>
      <c r="J63" s="40"/>
      <c r="K63" s="41"/>
      <c r="L63" s="41"/>
      <c r="M63" s="41"/>
      <c r="N63" s="43"/>
      <c r="O63" s="44"/>
      <c r="P63" s="45"/>
      <c r="Q63" s="45"/>
      <c r="R63" s="26"/>
      <c r="S63" s="26"/>
      <c r="AA63" t="s">
        <v>93</v>
      </c>
    </row>
    <row r="64" spans="1:27" x14ac:dyDescent="0.25">
      <c r="A64" s="27"/>
      <c r="B64" s="27"/>
      <c r="C64" s="15"/>
      <c r="E64" s="28"/>
      <c r="F64" s="28"/>
      <c r="G64" s="29"/>
      <c r="H64" s="29"/>
      <c r="I64" s="30"/>
      <c r="J64" s="28"/>
      <c r="K64" s="29"/>
      <c r="L64" s="29"/>
      <c r="M64" s="29"/>
      <c r="N64" s="31"/>
      <c r="O64" s="32"/>
      <c r="P64" s="26"/>
      <c r="Q64" s="26"/>
      <c r="R64" s="26"/>
      <c r="S64" s="26"/>
      <c r="AA64" t="s">
        <v>96</v>
      </c>
    </row>
    <row r="65" spans="1:27" x14ac:dyDescent="0.25">
      <c r="A65" s="61" t="s">
        <v>85</v>
      </c>
      <c r="B65" s="61"/>
      <c r="C65" s="13" t="s">
        <v>84</v>
      </c>
      <c r="D65" s="33" t="s">
        <v>83</v>
      </c>
      <c r="E65" s="34">
        <v>0.4548611111111111</v>
      </c>
      <c r="F65" s="34">
        <v>0.5</v>
      </c>
      <c r="G65" s="35">
        <v>12.33</v>
      </c>
      <c r="H65" s="35">
        <v>12.32</v>
      </c>
      <c r="I65" s="36" t="s">
        <v>24</v>
      </c>
      <c r="J65" s="34">
        <f t="shared" ref="J65" si="61">F65-E65</f>
        <v>4.5138888888888895E-2</v>
      </c>
      <c r="K65" s="35">
        <f t="shared" ref="K65" si="62">J65*24</f>
        <v>1.0833333333333335</v>
      </c>
      <c r="L65" s="35">
        <f t="shared" ref="L65" si="63">K65*3600</f>
        <v>3900.0000000000005</v>
      </c>
      <c r="M65" s="35">
        <f t="shared" ref="M65" si="64">G65-H65</f>
        <v>9.9999999999997868E-3</v>
      </c>
      <c r="N65" s="37">
        <f t="shared" ref="N65" si="65">M65/L65</f>
        <v>2.5641025641025093E-6</v>
      </c>
      <c r="O65" s="38">
        <v>2.96</v>
      </c>
      <c r="P65" s="39">
        <f>N65*O65*1000</f>
        <v>7.5897435897434272E-3</v>
      </c>
      <c r="Q65" s="39">
        <f>ABS(P65)</f>
        <v>7.5897435897434272E-3</v>
      </c>
      <c r="R65" s="26"/>
      <c r="S65" s="26"/>
      <c r="AA65" t="s">
        <v>97</v>
      </c>
    </row>
    <row r="66" spans="1:27" x14ac:dyDescent="0.25">
      <c r="A66" s="61"/>
      <c r="B66" s="61"/>
      <c r="C66" s="15"/>
      <c r="E66" s="40"/>
      <c r="F66" s="40"/>
      <c r="G66" s="41"/>
      <c r="H66" s="41"/>
      <c r="I66" s="42"/>
      <c r="J66" s="40"/>
      <c r="K66" s="41"/>
      <c r="L66" s="41"/>
      <c r="M66" s="41"/>
      <c r="N66" s="43"/>
      <c r="O66" s="44"/>
      <c r="P66" s="45"/>
      <c r="Q66" s="45"/>
      <c r="R66" s="26"/>
      <c r="S66" s="26"/>
    </row>
    <row r="67" spans="1:27" ht="15" customHeight="1" x14ac:dyDescent="0.25">
      <c r="A67" s="27"/>
      <c r="B67" s="27"/>
      <c r="C67" s="15"/>
      <c r="E67" s="28"/>
      <c r="F67" s="28"/>
      <c r="G67" s="29"/>
      <c r="H67" s="29"/>
      <c r="I67" s="30"/>
      <c r="J67" s="28"/>
      <c r="K67" s="29"/>
      <c r="L67" s="29"/>
      <c r="M67" s="29"/>
      <c r="N67" s="31"/>
      <c r="O67" s="32"/>
      <c r="P67" s="26"/>
      <c r="Q67" s="26"/>
      <c r="R67" s="26"/>
      <c r="S67" s="26"/>
    </row>
    <row r="68" spans="1:27" ht="15" customHeight="1" x14ac:dyDescent="0.25">
      <c r="A68" s="27"/>
      <c r="B68" s="27"/>
      <c r="C68" s="14"/>
      <c r="D68" s="50"/>
      <c r="E68" s="51" t="s">
        <v>82</v>
      </c>
      <c r="F68" s="51"/>
      <c r="G68" s="29"/>
      <c r="H68" s="29"/>
      <c r="I68" s="30"/>
      <c r="J68" s="28"/>
      <c r="K68" s="29"/>
      <c r="L68" s="29"/>
      <c r="M68" s="29"/>
      <c r="N68" s="31"/>
      <c r="O68" s="32" t="s">
        <v>153</v>
      </c>
      <c r="P68" s="26"/>
      <c r="Q68" s="26"/>
      <c r="R68" s="26"/>
      <c r="S68" s="26"/>
    </row>
    <row r="69" spans="1:27" x14ac:dyDescent="0.25">
      <c r="D69" t="s">
        <v>87</v>
      </c>
      <c r="E69" s="1"/>
      <c r="F69" s="1"/>
      <c r="G69" s="1"/>
      <c r="H69" s="1"/>
      <c r="O69" t="s">
        <v>88</v>
      </c>
    </row>
    <row r="70" spans="1:27" x14ac:dyDescent="0.25">
      <c r="O70" s="49"/>
    </row>
    <row r="71" spans="1:27" x14ac:dyDescent="0.25">
      <c r="E71" t="s">
        <v>152</v>
      </c>
    </row>
    <row r="77" spans="1:27" x14ac:dyDescent="0.25">
      <c r="E77" s="23"/>
      <c r="F77" s="20"/>
    </row>
    <row r="78" spans="1:27" x14ac:dyDescent="0.25">
      <c r="E78" s="23"/>
      <c r="F78" s="20"/>
    </row>
    <row r="79" spans="1:27" x14ac:dyDescent="0.25">
      <c r="E79" s="23"/>
    </row>
    <row r="80" spans="1:27" x14ac:dyDescent="0.25">
      <c r="E80" s="23"/>
    </row>
    <row r="81" spans="5:5" x14ac:dyDescent="0.25">
      <c r="E81" s="23"/>
    </row>
    <row r="82" spans="5:5" x14ac:dyDescent="0.25">
      <c r="E82" s="23"/>
    </row>
  </sheetData>
  <mergeCells count="31">
    <mergeCell ref="A32:B33"/>
    <mergeCell ref="E7:F7"/>
    <mergeCell ref="G7:H7"/>
    <mergeCell ref="E9:F9"/>
    <mergeCell ref="G9:H9"/>
    <mergeCell ref="A16:B17"/>
    <mergeCell ref="A19:B20"/>
    <mergeCell ref="A22:B23"/>
    <mergeCell ref="A26:B27"/>
    <mergeCell ref="A29:B30"/>
    <mergeCell ref="G38:H38"/>
    <mergeCell ref="O38:O39"/>
    <mergeCell ref="E40:F40"/>
    <mergeCell ref="G40:H40"/>
    <mergeCell ref="O7:O8"/>
    <mergeCell ref="X45:X46"/>
    <mergeCell ref="A65:B66"/>
    <mergeCell ref="U12:U13"/>
    <mergeCell ref="V12:V13"/>
    <mergeCell ref="W12:W13"/>
    <mergeCell ref="V45:V46"/>
    <mergeCell ref="W45:W46"/>
    <mergeCell ref="A57:B58"/>
    <mergeCell ref="A60:B61"/>
    <mergeCell ref="A62:B63"/>
    <mergeCell ref="A42:B43"/>
    <mergeCell ref="A45:B46"/>
    <mergeCell ref="A48:B49"/>
    <mergeCell ref="A51:B52"/>
    <mergeCell ref="A54:B55"/>
    <mergeCell ref="E38:F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6"/>
  <sheetViews>
    <sheetView topLeftCell="A8" workbookViewId="0">
      <selection activeCell="C51" sqref="C51:D56"/>
    </sheetView>
  </sheetViews>
  <sheetFormatPr defaultRowHeight="15" x14ac:dyDescent="0.25"/>
  <cols>
    <col min="4" max="4" width="12.140625" customWidth="1"/>
    <col min="5" max="5" width="12.42578125" customWidth="1"/>
    <col min="6" max="6" width="15.5703125" customWidth="1"/>
  </cols>
  <sheetData>
    <row r="4" spans="3:12" ht="21" x14ac:dyDescent="0.35">
      <c r="C4" s="11" t="s">
        <v>0</v>
      </c>
      <c r="I4" s="11" t="s">
        <v>141</v>
      </c>
    </row>
    <row r="6" spans="3:12" x14ac:dyDescent="0.25">
      <c r="C6" s="58" t="s">
        <v>92</v>
      </c>
      <c r="D6" s="61" t="s">
        <v>89</v>
      </c>
      <c r="E6" s="61" t="s">
        <v>91</v>
      </c>
      <c r="F6" s="61" t="s">
        <v>90</v>
      </c>
      <c r="I6" t="s">
        <v>142</v>
      </c>
    </row>
    <row r="7" spans="3:12" x14ac:dyDescent="0.25">
      <c r="D7" s="61"/>
      <c r="E7" s="61"/>
      <c r="F7" s="61"/>
    </row>
    <row r="8" spans="3:12" x14ac:dyDescent="0.25">
      <c r="I8" s="5" t="s">
        <v>119</v>
      </c>
      <c r="J8" s="5"/>
      <c r="K8" s="5" t="s">
        <v>120</v>
      </c>
    </row>
    <row r="10" spans="3:12" x14ac:dyDescent="0.25">
      <c r="C10" s="5" t="s">
        <v>25</v>
      </c>
      <c r="D10" s="10">
        <v>2.1041666666666209E-2</v>
      </c>
      <c r="E10" s="10">
        <v>5.611111111110996E-2</v>
      </c>
      <c r="F10" s="10"/>
      <c r="I10" s="5" t="s">
        <v>25</v>
      </c>
      <c r="J10" s="10">
        <v>3.2066666666666424E-2</v>
      </c>
      <c r="K10" s="10">
        <v>3.2066666666666424E-2</v>
      </c>
    </row>
    <row r="11" spans="3:12" x14ac:dyDescent="0.25">
      <c r="C11" s="5" t="s">
        <v>27</v>
      </c>
      <c r="D11" s="10">
        <v>0.22444444444443967</v>
      </c>
      <c r="E11" s="10">
        <v>1.9803921568630544E-2</v>
      </c>
      <c r="F11" s="10"/>
      <c r="I11" s="5" t="s">
        <v>28</v>
      </c>
      <c r="J11" s="10">
        <v>3.8370370370370506E-2</v>
      </c>
      <c r="K11" s="10">
        <v>3.8370370370370506E-2</v>
      </c>
    </row>
    <row r="12" spans="3:12" x14ac:dyDescent="0.25">
      <c r="C12" s="5" t="s">
        <v>28</v>
      </c>
      <c r="D12" s="10">
        <v>4.8095238095237018E-2</v>
      </c>
      <c r="E12" s="10">
        <v>2.8055555555549956E-2</v>
      </c>
      <c r="F12" s="10"/>
      <c r="I12" s="5" t="s">
        <v>60</v>
      </c>
      <c r="J12" s="10">
        <v>2.1142857142856686E-2</v>
      </c>
      <c r="K12" s="10">
        <v>1.4095238095237791E-2</v>
      </c>
      <c r="L12" t="s">
        <v>140</v>
      </c>
    </row>
    <row r="13" spans="3:12" x14ac:dyDescent="0.25">
      <c r="C13" s="5" t="s">
        <v>30</v>
      </c>
      <c r="D13" s="10">
        <v>3.5438596491227291E-2</v>
      </c>
      <c r="E13" s="10">
        <v>2.5897435897435345E-2</v>
      </c>
      <c r="F13" s="10"/>
      <c r="I13" s="5" t="s">
        <v>32</v>
      </c>
      <c r="J13" s="10">
        <v>1.9733333333334498E-2</v>
      </c>
      <c r="K13" s="10">
        <v>1.9733333333334498E-2</v>
      </c>
    </row>
    <row r="14" spans="3:12" x14ac:dyDescent="0.25">
      <c r="C14" s="5" t="s">
        <v>31</v>
      </c>
      <c r="D14" s="10">
        <v>0.17907801418439973</v>
      </c>
      <c r="E14" s="10">
        <v>0.11222222222222988</v>
      </c>
      <c r="F14" s="10"/>
      <c r="I14" s="5" t="s">
        <v>31</v>
      </c>
      <c r="J14" s="10">
        <v>3.7587301587300795E-2</v>
      </c>
      <c r="K14" s="10">
        <v>3.7587301587300795E-2</v>
      </c>
    </row>
    <row r="15" spans="3:12" x14ac:dyDescent="0.25">
      <c r="C15" s="5" t="s">
        <v>32</v>
      </c>
      <c r="D15" s="10">
        <v>3.960784313725757E-2</v>
      </c>
      <c r="E15" s="10">
        <v>1.2023809523807119E-2</v>
      </c>
      <c r="F15" s="10"/>
      <c r="I15" s="5" t="s">
        <v>27</v>
      </c>
      <c r="J15" s="10">
        <v>1.8558730158729476E-2</v>
      </c>
      <c r="K15" s="10">
        <v>1.8558730158729476E-2</v>
      </c>
    </row>
    <row r="17" spans="3:9" x14ac:dyDescent="0.25">
      <c r="I17" t="s">
        <v>143</v>
      </c>
    </row>
    <row r="21" spans="3:9" ht="18.75" x14ac:dyDescent="0.3">
      <c r="C21" s="19" t="s">
        <v>144</v>
      </c>
    </row>
    <row r="22" spans="3:9" ht="18.75" x14ac:dyDescent="0.3">
      <c r="C22" s="19"/>
    </row>
    <row r="23" spans="3:9" x14ac:dyDescent="0.25">
      <c r="D23" s="3">
        <v>2016</v>
      </c>
      <c r="E23" s="3">
        <v>2016</v>
      </c>
      <c r="F23" s="3" t="s">
        <v>146</v>
      </c>
    </row>
    <row r="24" spans="3:9" x14ac:dyDescent="0.25">
      <c r="C24" s="58" t="s">
        <v>92</v>
      </c>
      <c r="D24" s="61" t="s">
        <v>89</v>
      </c>
      <c r="E24" s="61" t="s">
        <v>91</v>
      </c>
      <c r="F24" s="61" t="s">
        <v>145</v>
      </c>
    </row>
    <row r="25" spans="3:9" x14ac:dyDescent="0.25">
      <c r="D25" s="61"/>
      <c r="E25" s="61"/>
      <c r="F25" s="61"/>
    </row>
    <row r="28" spans="3:9" x14ac:dyDescent="0.25">
      <c r="C28" s="5" t="s">
        <v>25</v>
      </c>
      <c r="D28" s="10">
        <v>2.1041666666666209E-2</v>
      </c>
      <c r="E28" s="10">
        <v>5.611111111110996E-2</v>
      </c>
      <c r="F28" s="10">
        <f>K10</f>
        <v>3.2066666666666424E-2</v>
      </c>
    </row>
    <row r="29" spans="3:9" x14ac:dyDescent="0.25">
      <c r="C29" s="5" t="s">
        <v>27</v>
      </c>
      <c r="D29" s="10">
        <v>0.22444444444443967</v>
      </c>
      <c r="E29" s="10">
        <v>1.9803921568630544E-2</v>
      </c>
      <c r="F29" s="10">
        <f>K15</f>
        <v>1.8558730158729476E-2</v>
      </c>
    </row>
    <row r="30" spans="3:9" x14ac:dyDescent="0.25">
      <c r="C30" s="5" t="s">
        <v>28</v>
      </c>
      <c r="D30" s="10">
        <v>4.8095238095237018E-2</v>
      </c>
      <c r="E30" s="10">
        <v>2.8055555555549956E-2</v>
      </c>
      <c r="F30" s="10">
        <f>K11</f>
        <v>3.8370370370370506E-2</v>
      </c>
    </row>
    <row r="31" spans="3:9" x14ac:dyDescent="0.25">
      <c r="C31" s="5" t="s">
        <v>30</v>
      </c>
      <c r="D31" s="10">
        <v>3.5438596491227291E-2</v>
      </c>
      <c r="E31" s="10">
        <v>2.5897435897435345E-2</v>
      </c>
      <c r="F31" s="10">
        <f>K12</f>
        <v>1.4095238095237791E-2</v>
      </c>
    </row>
    <row r="32" spans="3:9" x14ac:dyDescent="0.25">
      <c r="C32" s="5" t="s">
        <v>31</v>
      </c>
      <c r="D32" s="10">
        <v>0.17907801418439973</v>
      </c>
      <c r="E32" s="10">
        <v>0.11222222222222988</v>
      </c>
      <c r="F32" s="10">
        <f>K14</f>
        <v>3.7587301587300795E-2</v>
      </c>
    </row>
    <row r="33" spans="3:9" x14ac:dyDescent="0.25">
      <c r="C33" s="5" t="s">
        <v>32</v>
      </c>
      <c r="D33" s="10">
        <v>3.960784313725757E-2</v>
      </c>
      <c r="E33" s="10">
        <v>1.2023809523807119E-2</v>
      </c>
      <c r="F33" s="10">
        <f>K13</f>
        <v>1.9733333333334498E-2</v>
      </c>
    </row>
    <row r="40" spans="3:9" x14ac:dyDescent="0.25">
      <c r="I40" t="s">
        <v>147</v>
      </c>
    </row>
    <row r="41" spans="3:9" x14ac:dyDescent="0.25">
      <c r="I41" t="s">
        <v>148</v>
      </c>
    </row>
    <row r="42" spans="3:9" x14ac:dyDescent="0.25">
      <c r="I42" t="s">
        <v>149</v>
      </c>
    </row>
    <row r="43" spans="3:9" x14ac:dyDescent="0.25">
      <c r="I43" t="s">
        <v>150</v>
      </c>
    </row>
    <row r="44" spans="3:9" x14ac:dyDescent="0.25">
      <c r="I44" t="s">
        <v>151</v>
      </c>
    </row>
    <row r="46" spans="3:9" x14ac:dyDescent="0.25">
      <c r="C46" s="5"/>
      <c r="D46" s="5">
        <v>2016</v>
      </c>
      <c r="E46" s="5">
        <v>2016</v>
      </c>
      <c r="F46" s="5" t="s">
        <v>146</v>
      </c>
    </row>
    <row r="47" spans="3:9" x14ac:dyDescent="0.25">
      <c r="C47" s="58" t="s">
        <v>92</v>
      </c>
      <c r="D47" s="61" t="s">
        <v>89</v>
      </c>
      <c r="E47" s="61" t="s">
        <v>91</v>
      </c>
      <c r="F47" s="61" t="s">
        <v>145</v>
      </c>
    </row>
    <row r="48" spans="3:9" x14ac:dyDescent="0.25">
      <c r="D48" s="61"/>
      <c r="E48" s="61"/>
      <c r="F48" s="61"/>
    </row>
    <row r="51" spans="3:6" x14ac:dyDescent="0.25">
      <c r="C51" s="5" t="s">
        <v>25</v>
      </c>
      <c r="D51" s="5">
        <v>2.1041666666666209E-2</v>
      </c>
      <c r="E51" s="5">
        <v>5.611111111110996E-2</v>
      </c>
      <c r="F51" s="5">
        <v>3.2066666666666424E-2</v>
      </c>
    </row>
    <row r="52" spans="3:6" x14ac:dyDescent="0.25">
      <c r="C52" s="5" t="s">
        <v>27</v>
      </c>
      <c r="D52" s="5">
        <v>0.22444444444443967</v>
      </c>
      <c r="E52" s="5">
        <v>1.9803921568630544E-2</v>
      </c>
      <c r="F52" s="5">
        <v>1.8558730158729476E-2</v>
      </c>
    </row>
    <row r="53" spans="3:6" x14ac:dyDescent="0.25">
      <c r="C53" s="5" t="s">
        <v>28</v>
      </c>
      <c r="D53" s="5">
        <v>4.8095238095237018E-2</v>
      </c>
      <c r="E53" s="5">
        <v>2.8055555555549956E-2</v>
      </c>
      <c r="F53" s="5">
        <v>3.8370370370370506E-2</v>
      </c>
    </row>
    <row r="54" spans="3:6" x14ac:dyDescent="0.25">
      <c r="C54" s="5" t="s">
        <v>30</v>
      </c>
      <c r="D54" s="5">
        <v>3.5438596491227291E-2</v>
      </c>
      <c r="E54" s="5">
        <v>2.5897435897435345E-2</v>
      </c>
      <c r="F54" s="5">
        <v>1.4095238095237791E-2</v>
      </c>
    </row>
    <row r="55" spans="3:6" x14ac:dyDescent="0.25">
      <c r="C55" s="5" t="s">
        <v>31</v>
      </c>
      <c r="D55" s="5">
        <v>0.17907801418439973</v>
      </c>
      <c r="E55" s="5">
        <v>0.11222222222222988</v>
      </c>
      <c r="F55" s="5">
        <v>3.7587301587300795E-2</v>
      </c>
    </row>
    <row r="56" spans="3:6" x14ac:dyDescent="0.25">
      <c r="C56" s="5" t="s">
        <v>32</v>
      </c>
      <c r="D56" s="5">
        <v>3.960784313725757E-2</v>
      </c>
      <c r="E56" s="5">
        <v>1.2023809523807119E-2</v>
      </c>
      <c r="F56" s="5">
        <v>1.9733333333334498E-2</v>
      </c>
    </row>
  </sheetData>
  <mergeCells count="9">
    <mergeCell ref="D47:D48"/>
    <mergeCell ref="E47:E48"/>
    <mergeCell ref="F47:F48"/>
    <mergeCell ref="D6:D7"/>
    <mergeCell ref="E6:E7"/>
    <mergeCell ref="F6:F7"/>
    <mergeCell ref="D24:D25"/>
    <mergeCell ref="E24:E25"/>
    <mergeCell ref="F24:F25"/>
  </mergeCells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5"/>
  <sheetViews>
    <sheetView workbookViewId="0">
      <selection activeCell="A6" sqref="A6:XFD6"/>
    </sheetView>
  </sheetViews>
  <sheetFormatPr defaultRowHeight="15" x14ac:dyDescent="0.25"/>
  <cols>
    <col min="4" max="4" width="14.85546875" customWidth="1"/>
    <col min="6" max="6" width="15.28515625" customWidth="1"/>
  </cols>
  <sheetData>
    <row r="3" spans="4:12" ht="21" x14ac:dyDescent="0.35">
      <c r="D3" s="11" t="s">
        <v>158</v>
      </c>
    </row>
    <row r="4" spans="4:12" x14ac:dyDescent="0.25">
      <c r="K4" t="s">
        <v>161</v>
      </c>
    </row>
    <row r="5" spans="4:12" x14ac:dyDescent="0.25">
      <c r="K5" t="s">
        <v>162</v>
      </c>
    </row>
    <row r="7" spans="4:12" x14ac:dyDescent="0.25">
      <c r="D7" t="s">
        <v>159</v>
      </c>
      <c r="E7" t="s">
        <v>163</v>
      </c>
      <c r="F7" t="s">
        <v>164</v>
      </c>
      <c r="G7" s="1">
        <v>1</v>
      </c>
      <c r="H7" s="1"/>
      <c r="I7" t="s">
        <v>160</v>
      </c>
      <c r="K7" s="20">
        <f>G7/60</f>
        <v>1.6666666666666666E-2</v>
      </c>
    </row>
    <row r="8" spans="4:12" x14ac:dyDescent="0.25">
      <c r="G8" s="1">
        <v>2</v>
      </c>
      <c r="H8" s="1"/>
      <c r="I8" t="s">
        <v>160</v>
      </c>
      <c r="K8" s="20">
        <f>G8/60</f>
        <v>3.3333333333333333E-2</v>
      </c>
    </row>
    <row r="9" spans="4:12" x14ac:dyDescent="0.25">
      <c r="G9" s="1"/>
      <c r="H9" s="1"/>
      <c r="K9" s="20"/>
    </row>
    <row r="10" spans="4:12" x14ac:dyDescent="0.25">
      <c r="D10" t="s">
        <v>170</v>
      </c>
      <c r="G10" s="1"/>
      <c r="H10" s="1"/>
      <c r="K10" s="20"/>
    </row>
    <row r="11" spans="4:12" x14ac:dyDescent="0.25">
      <c r="G11" s="1"/>
      <c r="H11" s="1"/>
      <c r="K11" s="20"/>
    </row>
    <row r="12" spans="4:12" x14ac:dyDescent="0.25">
      <c r="G12" s="1"/>
      <c r="H12" s="1"/>
      <c r="K12" s="20"/>
    </row>
    <row r="13" spans="4:12" x14ac:dyDescent="0.25">
      <c r="D13" t="s">
        <v>165</v>
      </c>
      <c r="G13" s="1"/>
      <c r="H13" s="1"/>
      <c r="K13" s="20"/>
    </row>
    <row r="14" spans="4:12" x14ac:dyDescent="0.25">
      <c r="D14" t="s">
        <v>166</v>
      </c>
      <c r="F14" t="s">
        <v>167</v>
      </c>
      <c r="G14" s="1" t="s">
        <v>168</v>
      </c>
      <c r="H14" s="1" t="s">
        <v>169</v>
      </c>
      <c r="K14" s="20">
        <v>0.46</v>
      </c>
      <c r="L14" t="s">
        <v>171</v>
      </c>
    </row>
    <row r="15" spans="4:12" x14ac:dyDescent="0.25">
      <c r="G15" s="1"/>
      <c r="H15" s="1"/>
      <c r="K15" s="20"/>
    </row>
    <row r="16" spans="4:12" x14ac:dyDescent="0.25">
      <c r="G16" s="1"/>
      <c r="H16" s="1"/>
      <c r="K16" s="20"/>
    </row>
    <row r="17" spans="7:11" x14ac:dyDescent="0.25">
      <c r="G17" s="1"/>
      <c r="H17" s="1"/>
      <c r="K17" s="20"/>
    </row>
    <row r="18" spans="7:11" x14ac:dyDescent="0.25">
      <c r="G18" s="1"/>
      <c r="H18" s="1"/>
      <c r="K18" s="20"/>
    </row>
    <row r="19" spans="7:11" x14ac:dyDescent="0.25">
      <c r="G19" s="1"/>
      <c r="H19" s="1"/>
      <c r="K19" s="20"/>
    </row>
    <row r="20" spans="7:11" x14ac:dyDescent="0.25">
      <c r="G20" s="1"/>
      <c r="H20" s="1"/>
      <c r="K20" s="20"/>
    </row>
    <row r="21" spans="7:11" x14ac:dyDescent="0.25">
      <c r="G21" s="1"/>
      <c r="H21" s="1"/>
      <c r="K21" s="20"/>
    </row>
    <row r="22" spans="7:11" x14ac:dyDescent="0.25">
      <c r="G22" s="1"/>
      <c r="H22" s="1"/>
      <c r="K22" s="20"/>
    </row>
    <row r="23" spans="7:11" x14ac:dyDescent="0.25">
      <c r="G23" s="1"/>
      <c r="H23" s="1"/>
      <c r="K23" s="20"/>
    </row>
    <row r="24" spans="7:11" x14ac:dyDescent="0.25">
      <c r="G24" s="1"/>
      <c r="H24" s="1"/>
      <c r="K24" s="20"/>
    </row>
    <row r="25" spans="7:11" x14ac:dyDescent="0.25">
      <c r="K25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workbookViewId="0">
      <selection activeCell="T30" sqref="T30:W37"/>
    </sheetView>
  </sheetViews>
  <sheetFormatPr defaultRowHeight="15" x14ac:dyDescent="0.25"/>
  <cols>
    <col min="4" max="4" width="11.140625" customWidth="1"/>
    <col min="20" max="20" width="12.140625" customWidth="1"/>
    <col min="22" max="22" width="10.42578125" customWidth="1"/>
  </cols>
  <sheetData>
    <row r="2" spans="1:21" ht="21" x14ac:dyDescent="0.35">
      <c r="A2" s="11" t="s">
        <v>102</v>
      </c>
    </row>
    <row r="3" spans="1:21" x14ac:dyDescent="0.25">
      <c r="G3" t="s">
        <v>116</v>
      </c>
    </row>
    <row r="5" spans="1:21" x14ac:dyDescent="0.25">
      <c r="E5" s="62" t="s">
        <v>4</v>
      </c>
      <c r="F5" s="62"/>
      <c r="G5" s="62" t="s">
        <v>5</v>
      </c>
      <c r="H5" s="62"/>
      <c r="I5" s="5" t="s">
        <v>6</v>
      </c>
      <c r="J5" s="5" t="s">
        <v>9</v>
      </c>
      <c r="K5" s="5" t="s">
        <v>9</v>
      </c>
      <c r="L5" s="5" t="s">
        <v>9</v>
      </c>
      <c r="M5" s="5" t="s">
        <v>10</v>
      </c>
      <c r="N5" s="6" t="s">
        <v>11</v>
      </c>
      <c r="O5" s="63" t="s">
        <v>17</v>
      </c>
      <c r="P5" s="17" t="s">
        <v>18</v>
      </c>
      <c r="Q5" s="17" t="s">
        <v>18</v>
      </c>
    </row>
    <row r="6" spans="1:21" x14ac:dyDescent="0.25">
      <c r="E6" s="16"/>
      <c r="F6" s="16"/>
      <c r="G6" s="16"/>
      <c r="H6" s="16"/>
      <c r="I6" s="5"/>
      <c r="J6" s="5"/>
      <c r="K6" s="5"/>
      <c r="L6" s="5"/>
      <c r="M6" s="5"/>
      <c r="N6" s="6"/>
      <c r="O6" s="61"/>
    </row>
    <row r="7" spans="1:21" x14ac:dyDescent="0.25">
      <c r="E7" s="62" t="s">
        <v>13</v>
      </c>
      <c r="F7" s="62"/>
      <c r="G7" s="62" t="s">
        <v>12</v>
      </c>
      <c r="H7" s="62"/>
      <c r="I7" s="3"/>
      <c r="J7" s="3" t="s">
        <v>13</v>
      </c>
      <c r="K7" s="3" t="s">
        <v>20</v>
      </c>
      <c r="L7" s="3" t="s">
        <v>21</v>
      </c>
      <c r="M7" s="3" t="s">
        <v>12</v>
      </c>
      <c r="N7" s="3" t="s">
        <v>14</v>
      </c>
      <c r="O7" s="6" t="s">
        <v>16</v>
      </c>
      <c r="P7" s="6" t="s">
        <v>19</v>
      </c>
      <c r="Q7" s="6" t="s">
        <v>19</v>
      </c>
    </row>
    <row r="9" spans="1:21" x14ac:dyDescent="0.25">
      <c r="A9" s="53" t="s">
        <v>113</v>
      </c>
      <c r="B9" s="53"/>
      <c r="C9" s="13" t="s">
        <v>103</v>
      </c>
      <c r="D9" s="33" t="s">
        <v>104</v>
      </c>
      <c r="E9" s="34">
        <v>0.38541666666666669</v>
      </c>
      <c r="F9" s="34">
        <v>0.42708333333333331</v>
      </c>
      <c r="G9" s="35">
        <v>15.33</v>
      </c>
      <c r="H9" s="35">
        <v>15.32</v>
      </c>
      <c r="I9" s="36" t="s">
        <v>24</v>
      </c>
      <c r="J9" s="34">
        <f t="shared" ref="J9" si="0">F9-E9</f>
        <v>4.166666666666663E-2</v>
      </c>
      <c r="K9" s="35">
        <f t="shared" ref="K9" si="1">J9*24</f>
        <v>0.99999999999999911</v>
      </c>
      <c r="L9" s="35">
        <f t="shared" ref="L9" si="2">K9*3600</f>
        <v>3599.9999999999968</v>
      </c>
      <c r="M9" s="35">
        <f t="shared" ref="M9" si="3">G9-H9</f>
        <v>9.9999999999997868E-3</v>
      </c>
      <c r="N9" s="37">
        <f>M9/L9</f>
        <v>2.7777777777777212E-6</v>
      </c>
      <c r="O9" s="38">
        <v>2.96</v>
      </c>
      <c r="P9" s="39">
        <f t="shared" ref="P9" si="4">N9*O9*1000</f>
        <v>8.2222222222220545E-3</v>
      </c>
      <c r="Q9" s="39">
        <f>ABS(P9)</f>
        <v>8.2222222222220545E-3</v>
      </c>
      <c r="T9" t="s">
        <v>92</v>
      </c>
      <c r="U9" t="s">
        <v>117</v>
      </c>
    </row>
    <row r="10" spans="1:21" x14ac:dyDescent="0.25">
      <c r="A10" s="54"/>
      <c r="B10" s="53"/>
      <c r="C10" s="15"/>
      <c r="E10" s="40"/>
      <c r="F10" s="40"/>
      <c r="G10" s="41"/>
      <c r="H10" s="41"/>
      <c r="I10" s="42"/>
      <c r="J10" s="40"/>
      <c r="K10" s="41"/>
      <c r="L10" s="41"/>
      <c r="M10" s="41"/>
      <c r="N10" s="43"/>
      <c r="O10" s="44"/>
      <c r="P10" s="45"/>
      <c r="Q10" s="45"/>
    </row>
    <row r="11" spans="1:21" x14ac:dyDescent="0.25">
      <c r="A11" s="52" t="s">
        <v>113</v>
      </c>
      <c r="B11" s="53"/>
      <c r="C11" s="13" t="s">
        <v>105</v>
      </c>
      <c r="D11" s="33" t="s">
        <v>104</v>
      </c>
      <c r="E11" s="2">
        <v>0.44791666666666669</v>
      </c>
      <c r="F11" s="2">
        <v>0.48958333333333331</v>
      </c>
      <c r="G11" s="4">
        <v>15.603999999999999</v>
      </c>
      <c r="H11" s="4">
        <v>15.6</v>
      </c>
      <c r="I11" s="3" t="s">
        <v>24</v>
      </c>
      <c r="J11" s="2">
        <f t="shared" ref="J11" si="5">F11-E11</f>
        <v>4.166666666666663E-2</v>
      </c>
      <c r="K11" s="4">
        <f t="shared" ref="K11" si="6">J11*24</f>
        <v>0.99999999999999911</v>
      </c>
      <c r="L11" s="4">
        <f t="shared" ref="L11" si="7">K11*3600</f>
        <v>3599.9999999999968</v>
      </c>
      <c r="M11" s="4">
        <f t="shared" ref="M11" si="8">G11-H11</f>
        <v>3.9999999999995595E-3</v>
      </c>
      <c r="N11" s="12">
        <f>M11/L11</f>
        <v>1.1111111111109897E-6</v>
      </c>
      <c r="O11" s="9">
        <v>2.96</v>
      </c>
      <c r="P11" s="10">
        <f t="shared" ref="P11" si="9">N11*O11*1000</f>
        <v>3.2888888888885294E-3</v>
      </c>
      <c r="Q11" s="10">
        <f>ABS(P11)</f>
        <v>3.2888888888885294E-3</v>
      </c>
      <c r="T11" t="s">
        <v>118</v>
      </c>
      <c r="U11" s="20">
        <f>Q9</f>
        <v>8.2222222222220545E-3</v>
      </c>
    </row>
    <row r="12" spans="1:21" x14ac:dyDescent="0.25">
      <c r="B12" s="53"/>
      <c r="T12" t="s">
        <v>105</v>
      </c>
      <c r="U12" s="20">
        <f>Q11</f>
        <v>3.2888888888885294E-3</v>
      </c>
    </row>
    <row r="13" spans="1:21" x14ac:dyDescent="0.25">
      <c r="A13" s="52" t="s">
        <v>113</v>
      </c>
      <c r="B13" s="53"/>
      <c r="C13" s="13" t="s">
        <v>106</v>
      </c>
      <c r="D13" s="33" t="s">
        <v>104</v>
      </c>
      <c r="E13" s="2">
        <v>0.4861111111111111</v>
      </c>
      <c r="F13" s="2">
        <v>0.56944444444444442</v>
      </c>
      <c r="G13" s="4">
        <v>15.39</v>
      </c>
      <c r="H13" s="4">
        <v>15.36</v>
      </c>
      <c r="I13" s="3" t="s">
        <v>24</v>
      </c>
      <c r="J13" s="2">
        <f t="shared" ref="J13" si="10">F13-E13</f>
        <v>8.3333333333333315E-2</v>
      </c>
      <c r="K13" s="4">
        <f t="shared" ref="K13" si="11">J13*24</f>
        <v>1.9999999999999996</v>
      </c>
      <c r="L13" s="4">
        <f t="shared" ref="L13" si="12">K13*3600</f>
        <v>7199.9999999999982</v>
      </c>
      <c r="M13" s="4">
        <f t="shared" ref="M13" si="13">G13-H13</f>
        <v>3.0000000000001137E-2</v>
      </c>
      <c r="N13" s="12">
        <f>M13/L13</f>
        <v>4.1666666666668253E-6</v>
      </c>
      <c r="O13" s="9">
        <v>2.96</v>
      </c>
      <c r="P13" s="10">
        <f t="shared" ref="P13" si="14">N13*O13*1000</f>
        <v>1.2333333333333802E-2</v>
      </c>
      <c r="Q13" s="10">
        <f>ABS(P13)</f>
        <v>1.2333333333333802E-2</v>
      </c>
      <c r="T13" t="s">
        <v>106</v>
      </c>
      <c r="U13" s="20">
        <f>Q13</f>
        <v>1.2333333333333802E-2</v>
      </c>
    </row>
    <row r="14" spans="1:21" x14ac:dyDescent="0.25">
      <c r="B14" s="53"/>
      <c r="T14" t="s">
        <v>84</v>
      </c>
      <c r="U14" s="20">
        <f>Q15</f>
        <v>1.6444444444444078E-2</v>
      </c>
    </row>
    <row r="15" spans="1:21" x14ac:dyDescent="0.25">
      <c r="A15" s="52" t="s">
        <v>113</v>
      </c>
      <c r="B15" s="53"/>
      <c r="C15" s="13" t="s">
        <v>84</v>
      </c>
      <c r="D15" s="33" t="s">
        <v>107</v>
      </c>
      <c r="E15" s="2">
        <v>0.48958333333333331</v>
      </c>
      <c r="F15" s="2">
        <v>0.55208333333333337</v>
      </c>
      <c r="G15" s="4">
        <v>15.12</v>
      </c>
      <c r="H15" s="4">
        <v>15.09</v>
      </c>
      <c r="I15" s="3" t="s">
        <v>24</v>
      </c>
      <c r="J15" s="2">
        <f t="shared" ref="J15" si="15">F15-E15</f>
        <v>6.2500000000000056E-2</v>
      </c>
      <c r="K15" s="4">
        <f t="shared" ref="K15" si="16">J15*24</f>
        <v>1.5000000000000013</v>
      </c>
      <c r="L15" s="4">
        <f t="shared" ref="L15" si="17">K15*3600</f>
        <v>5400.0000000000045</v>
      </c>
      <c r="M15" s="4">
        <f t="shared" ref="M15" si="18">G15-H15</f>
        <v>2.9999999999999361E-2</v>
      </c>
      <c r="N15" s="12">
        <f>M15/L15</f>
        <v>5.5555555555554322E-6</v>
      </c>
      <c r="O15" s="9">
        <v>2.96</v>
      </c>
      <c r="P15" s="10">
        <f t="shared" ref="P15" si="19">N15*O15*1000</f>
        <v>1.6444444444444078E-2</v>
      </c>
      <c r="Q15" s="10">
        <f>ABS(P15)</f>
        <v>1.6444444444444078E-2</v>
      </c>
      <c r="T15" t="s">
        <v>108</v>
      </c>
      <c r="U15" s="20">
        <f>Q17</f>
        <v>1.6444444444445067E-2</v>
      </c>
    </row>
    <row r="16" spans="1:21" x14ac:dyDescent="0.25">
      <c r="B16" s="53"/>
      <c r="T16" t="s">
        <v>109</v>
      </c>
      <c r="U16" s="20">
        <f>Q19</f>
        <v>5.4814814814813598E-3</v>
      </c>
    </row>
    <row r="17" spans="1:22" x14ac:dyDescent="0.25">
      <c r="A17" s="52" t="s">
        <v>113</v>
      </c>
      <c r="B17" s="53"/>
      <c r="C17" s="13" t="s">
        <v>108</v>
      </c>
      <c r="D17" s="33" t="s">
        <v>107</v>
      </c>
      <c r="E17" s="2">
        <v>0.42708333333333331</v>
      </c>
      <c r="F17" s="2">
        <v>0.48958333333333331</v>
      </c>
      <c r="G17" s="4">
        <v>15.48</v>
      </c>
      <c r="H17" s="4">
        <v>15.45</v>
      </c>
      <c r="I17" s="3" t="s">
        <v>24</v>
      </c>
      <c r="J17" s="2">
        <f t="shared" ref="J17" si="20">F17-E17</f>
        <v>6.25E-2</v>
      </c>
      <c r="K17" s="4">
        <f t="shared" ref="K17" si="21">J17*24</f>
        <v>1.5</v>
      </c>
      <c r="L17" s="4">
        <f t="shared" ref="L17" si="22">K17*3600</f>
        <v>5400</v>
      </c>
      <c r="M17" s="4">
        <f t="shared" ref="M17" si="23">G17-H17</f>
        <v>3.0000000000001137E-2</v>
      </c>
      <c r="N17" s="12">
        <f>M17/L17</f>
        <v>5.5555555555557659E-6</v>
      </c>
      <c r="O17" s="9">
        <v>2.96</v>
      </c>
      <c r="P17" s="10">
        <f t="shared" ref="P17" si="24">N17*O17*1000</f>
        <v>1.6444444444445067E-2</v>
      </c>
      <c r="Q17" s="10">
        <f>ABS(P17)</f>
        <v>1.6444444444445067E-2</v>
      </c>
      <c r="T17" t="s">
        <v>111</v>
      </c>
      <c r="U17" s="20">
        <f>Q21</f>
        <v>1.6444444444444095E-2</v>
      </c>
    </row>
    <row r="18" spans="1:22" x14ac:dyDescent="0.25">
      <c r="B18" s="53"/>
      <c r="T18" t="s">
        <v>112</v>
      </c>
      <c r="U18" s="20">
        <f>Q23</f>
        <v>4.6984126984125976E-3</v>
      </c>
    </row>
    <row r="19" spans="1:22" x14ac:dyDescent="0.25">
      <c r="A19" s="52" t="s">
        <v>113</v>
      </c>
      <c r="B19" s="53"/>
      <c r="C19" s="13" t="s">
        <v>109</v>
      </c>
      <c r="D19" s="33" t="s">
        <v>107</v>
      </c>
      <c r="E19" s="2">
        <v>0.48958333333333331</v>
      </c>
      <c r="F19" s="2">
        <v>0.55208333333333337</v>
      </c>
      <c r="G19" s="4">
        <v>15.33</v>
      </c>
      <c r="H19" s="4">
        <v>15.32</v>
      </c>
      <c r="I19" s="3" t="s">
        <v>24</v>
      </c>
      <c r="J19" s="2">
        <f t="shared" ref="J19" si="25">F19-E19</f>
        <v>6.2500000000000056E-2</v>
      </c>
      <c r="K19" s="4">
        <f t="shared" ref="K19" si="26">J19*24</f>
        <v>1.5000000000000013</v>
      </c>
      <c r="L19" s="4">
        <f t="shared" ref="L19" si="27">K19*3600</f>
        <v>5400.0000000000045</v>
      </c>
      <c r="M19" s="4">
        <f t="shared" ref="M19" si="28">G19-H19</f>
        <v>9.9999999999997868E-3</v>
      </c>
      <c r="N19" s="12">
        <f>M19/L19</f>
        <v>1.8518518518518108E-6</v>
      </c>
      <c r="O19" s="9">
        <v>2.96</v>
      </c>
      <c r="P19" s="10">
        <f t="shared" ref="P19" si="29">N19*O19*1000</f>
        <v>5.4814814814813598E-3</v>
      </c>
      <c r="Q19" s="10">
        <f>ABS(P19)</f>
        <v>5.4814814814813598E-3</v>
      </c>
      <c r="T19" t="s">
        <v>124</v>
      </c>
      <c r="U19" s="20">
        <f>Q34</f>
        <v>1.6444444444444088E-2</v>
      </c>
    </row>
    <row r="20" spans="1:22" x14ac:dyDescent="0.25">
      <c r="B20" s="53"/>
      <c r="T20" t="s">
        <v>125</v>
      </c>
      <c r="U20" s="20">
        <f>Q36</f>
        <v>3.2888888888885294E-3</v>
      </c>
    </row>
    <row r="21" spans="1:22" x14ac:dyDescent="0.25">
      <c r="A21" s="52" t="s">
        <v>113</v>
      </c>
      <c r="B21" s="53"/>
      <c r="C21" s="13" t="s">
        <v>111</v>
      </c>
      <c r="D21" s="33" t="s">
        <v>110</v>
      </c>
      <c r="E21" s="2">
        <v>0.58333333333333337</v>
      </c>
      <c r="F21" s="2">
        <v>0.64583333333333337</v>
      </c>
      <c r="G21" s="4">
        <v>15.53</v>
      </c>
      <c r="H21" s="4">
        <v>15.5</v>
      </c>
      <c r="I21" s="3" t="s">
        <v>24</v>
      </c>
      <c r="J21" s="2">
        <f t="shared" ref="J21" si="30">F21-E21</f>
        <v>6.25E-2</v>
      </c>
      <c r="K21" s="4">
        <f t="shared" ref="K21" si="31">J21*24</f>
        <v>1.5</v>
      </c>
      <c r="L21" s="4">
        <f t="shared" ref="L21" si="32">K21*3600</f>
        <v>5400</v>
      </c>
      <c r="M21" s="4">
        <f t="shared" ref="M21" si="33">G21-H21</f>
        <v>2.9999999999999361E-2</v>
      </c>
      <c r="N21" s="12">
        <f>M21/L21</f>
        <v>5.5555555555554372E-6</v>
      </c>
      <c r="O21" s="9">
        <v>2.96</v>
      </c>
      <c r="P21" s="10">
        <f t="shared" ref="P21" si="34">N21*O21*1000</f>
        <v>1.6444444444444095E-2</v>
      </c>
      <c r="Q21" s="10">
        <f>ABS(P21)</f>
        <v>1.6444444444444095E-2</v>
      </c>
      <c r="T21" t="s">
        <v>126</v>
      </c>
      <c r="U21" s="20">
        <f>Q38</f>
        <v>7.0476190476188904E-3</v>
      </c>
    </row>
    <row r="22" spans="1:22" x14ac:dyDescent="0.25">
      <c r="B22" s="53"/>
      <c r="T22" s="23" t="s">
        <v>128</v>
      </c>
      <c r="U22" s="20">
        <f>Q40</f>
        <v>4.6984126984125976E-3</v>
      </c>
    </row>
    <row r="23" spans="1:22" x14ac:dyDescent="0.25">
      <c r="A23" s="52" t="s">
        <v>113</v>
      </c>
      <c r="B23" s="52"/>
      <c r="C23" s="13" t="s">
        <v>112</v>
      </c>
      <c r="D23" s="33" t="s">
        <v>110</v>
      </c>
      <c r="E23" s="2">
        <v>0.4375</v>
      </c>
      <c r="F23" s="2">
        <v>0.58333333333333337</v>
      </c>
      <c r="G23" s="4">
        <v>15.15</v>
      </c>
      <c r="H23" s="4">
        <v>15.13</v>
      </c>
      <c r="I23" s="3" t="s">
        <v>24</v>
      </c>
      <c r="J23" s="2">
        <f t="shared" ref="J23" si="35">F23-E23</f>
        <v>0.14583333333333337</v>
      </c>
      <c r="K23" s="4">
        <f t="shared" ref="K23" si="36">J23*24</f>
        <v>3.5000000000000009</v>
      </c>
      <c r="L23" s="4">
        <f t="shared" ref="L23" si="37">K23*3600</f>
        <v>12600.000000000004</v>
      </c>
      <c r="M23" s="4">
        <f t="shared" ref="M23" si="38">G23-H23</f>
        <v>1.9999999999999574E-2</v>
      </c>
      <c r="N23" s="12">
        <f>M23/L23</f>
        <v>1.587301587301553E-6</v>
      </c>
      <c r="O23" s="9">
        <v>2.96</v>
      </c>
      <c r="P23" s="10">
        <f t="shared" ref="P23" si="39">N23*O23*1000</f>
        <v>4.6984126984125976E-3</v>
      </c>
      <c r="Q23" s="10">
        <f>ABS(P23)</f>
        <v>4.6984126984125976E-3</v>
      </c>
      <c r="T23" s="23" t="s">
        <v>129</v>
      </c>
      <c r="U23" s="20">
        <f>Q42</f>
        <v>1.6444444444444109E-2</v>
      </c>
    </row>
    <row r="24" spans="1:22" x14ac:dyDescent="0.25">
      <c r="T24" s="23" t="s">
        <v>130</v>
      </c>
      <c r="U24" s="20">
        <f>Q44</f>
        <v>7.047619047618899E-3</v>
      </c>
    </row>
    <row r="25" spans="1:22" x14ac:dyDescent="0.25">
      <c r="C25" t="s">
        <v>115</v>
      </c>
      <c r="T25" s="23" t="s">
        <v>132</v>
      </c>
      <c r="U25" s="20">
        <f>Q46</f>
        <v>2.819047619048561E-3</v>
      </c>
    </row>
    <row r="26" spans="1:22" x14ac:dyDescent="0.25">
      <c r="C26" t="s">
        <v>114</v>
      </c>
      <c r="T26" s="23" t="s">
        <v>133</v>
      </c>
      <c r="U26" s="20">
        <f>Q48</f>
        <v>9.8666666666670389E-3</v>
      </c>
    </row>
    <row r="27" spans="1:22" x14ac:dyDescent="0.25">
      <c r="T27" s="23" t="s">
        <v>135</v>
      </c>
      <c r="U27" s="20">
        <f>Q50</f>
        <v>1.6444444444444088E-2</v>
      </c>
    </row>
    <row r="28" spans="1:22" ht="21" x14ac:dyDescent="0.35">
      <c r="A28" s="11" t="s">
        <v>122</v>
      </c>
      <c r="T28" s="23" t="s">
        <v>138</v>
      </c>
      <c r="U28" t="s">
        <v>139</v>
      </c>
    </row>
    <row r="30" spans="1:22" x14ac:dyDescent="0.25">
      <c r="E30" s="62" t="s">
        <v>4</v>
      </c>
      <c r="F30" s="62"/>
      <c r="G30" s="62" t="s">
        <v>5</v>
      </c>
      <c r="H30" s="62"/>
      <c r="I30" s="5" t="s">
        <v>6</v>
      </c>
      <c r="J30" s="5" t="s">
        <v>9</v>
      </c>
      <c r="K30" s="5" t="s">
        <v>9</v>
      </c>
      <c r="L30" s="5" t="s">
        <v>9</v>
      </c>
      <c r="M30" s="5" t="s">
        <v>10</v>
      </c>
      <c r="N30" s="6" t="s">
        <v>11</v>
      </c>
      <c r="O30" s="63" t="s">
        <v>17</v>
      </c>
      <c r="P30" s="17" t="s">
        <v>18</v>
      </c>
      <c r="Q30" s="17" t="s">
        <v>18</v>
      </c>
      <c r="T30" s="5" t="s">
        <v>119</v>
      </c>
      <c r="V30" s="5" t="s">
        <v>120</v>
      </c>
    </row>
    <row r="31" spans="1:22" x14ac:dyDescent="0.25">
      <c r="E31" s="16"/>
      <c r="F31" s="16"/>
      <c r="G31" s="16"/>
      <c r="H31" s="16"/>
      <c r="I31" s="5"/>
      <c r="J31" s="5"/>
      <c r="K31" s="5"/>
      <c r="L31" s="5"/>
      <c r="M31" s="5"/>
      <c r="N31" s="6"/>
      <c r="O31" s="61"/>
    </row>
    <row r="32" spans="1:22" x14ac:dyDescent="0.25">
      <c r="E32" s="62" t="s">
        <v>13</v>
      </c>
      <c r="F32" s="62"/>
      <c r="G32" s="62" t="s">
        <v>12</v>
      </c>
      <c r="H32" s="62"/>
      <c r="I32" s="3"/>
      <c r="J32" s="3" t="s">
        <v>13</v>
      </c>
      <c r="K32" s="3" t="s">
        <v>20</v>
      </c>
      <c r="L32" s="3" t="s">
        <v>21</v>
      </c>
      <c r="M32" s="3" t="s">
        <v>12</v>
      </c>
      <c r="N32" s="3" t="s">
        <v>14</v>
      </c>
      <c r="O32" s="6" t="s">
        <v>16</v>
      </c>
      <c r="P32" s="6" t="s">
        <v>19</v>
      </c>
      <c r="Q32" s="6" t="s">
        <v>19</v>
      </c>
      <c r="T32" s="48" t="s">
        <v>25</v>
      </c>
      <c r="U32" s="10">
        <f>U12+U13+U17</f>
        <v>3.2066666666666424E-2</v>
      </c>
      <c r="V32" s="10">
        <f>U32</f>
        <v>3.2066666666666424E-2</v>
      </c>
    </row>
    <row r="33" spans="1:23" x14ac:dyDescent="0.25">
      <c r="T33" s="48" t="s">
        <v>28</v>
      </c>
      <c r="U33" s="10">
        <f>U14+U15+U16</f>
        <v>3.8370370370370506E-2</v>
      </c>
      <c r="V33" s="10">
        <f>U33</f>
        <v>3.8370370370370506E-2</v>
      </c>
    </row>
    <row r="34" spans="1:23" x14ac:dyDescent="0.25">
      <c r="A34" s="52" t="s">
        <v>113</v>
      </c>
      <c r="B34" s="52"/>
      <c r="C34" s="13" t="s">
        <v>124</v>
      </c>
      <c r="D34" s="33" t="s">
        <v>123</v>
      </c>
      <c r="E34" s="2">
        <v>0.3888888888888889</v>
      </c>
      <c r="F34" s="2">
        <v>0.43055555555555558</v>
      </c>
      <c r="G34" s="4">
        <v>15.26</v>
      </c>
      <c r="H34" s="4">
        <v>15.24</v>
      </c>
      <c r="I34" s="3" t="s">
        <v>24</v>
      </c>
      <c r="J34" s="2">
        <f t="shared" ref="J34" si="40">F34-E34</f>
        <v>4.1666666666666685E-2</v>
      </c>
      <c r="K34" s="4">
        <f t="shared" ref="K34" si="41">J34*24</f>
        <v>1.0000000000000004</v>
      </c>
      <c r="L34" s="4">
        <f t="shared" ref="L34" si="42">K34*3600</f>
        <v>3600.0000000000018</v>
      </c>
      <c r="M34" s="4">
        <f t="shared" ref="M34" si="43">G34-H34</f>
        <v>1.9999999999999574E-2</v>
      </c>
      <c r="N34" s="12">
        <f>M34/L34</f>
        <v>5.5555555555554347E-6</v>
      </c>
      <c r="O34" s="9">
        <v>2.96</v>
      </c>
      <c r="P34" s="10">
        <f t="shared" ref="P34" si="44">N34*O34*1000</f>
        <v>1.6444444444444088E-2</v>
      </c>
      <c r="Q34" s="10">
        <f>ABS(P34)</f>
        <v>1.6444444444444088E-2</v>
      </c>
      <c r="T34" s="48" t="s">
        <v>60</v>
      </c>
      <c r="U34" s="10">
        <f>Q23+Q50</f>
        <v>2.1142857142856686E-2</v>
      </c>
      <c r="V34" s="10">
        <f>U34*2/3</f>
        <v>1.4095238095237791E-2</v>
      </c>
      <c r="W34" s="23" t="s">
        <v>140</v>
      </c>
    </row>
    <row r="35" spans="1:23" x14ac:dyDescent="0.25">
      <c r="T35" s="48" t="s">
        <v>32</v>
      </c>
      <c r="U35" s="10">
        <f>Q46+Q48+Q44</f>
        <v>1.9733333333334498E-2</v>
      </c>
      <c r="V35" s="10">
        <f>U35</f>
        <v>1.9733333333334498E-2</v>
      </c>
    </row>
    <row r="36" spans="1:23" x14ac:dyDescent="0.25">
      <c r="A36" s="52" t="s">
        <v>113</v>
      </c>
      <c r="B36" s="52"/>
      <c r="C36" s="13" t="s">
        <v>125</v>
      </c>
      <c r="D36" s="33" t="s">
        <v>123</v>
      </c>
      <c r="E36" s="2">
        <v>0.55555555555555558</v>
      </c>
      <c r="F36" s="2">
        <v>0.59722222222222221</v>
      </c>
      <c r="G36" s="4">
        <v>15.523999999999999</v>
      </c>
      <c r="H36" s="4">
        <v>15.52</v>
      </c>
      <c r="I36" s="3" t="s">
        <v>24</v>
      </c>
      <c r="J36" s="2">
        <f t="shared" ref="J36" si="45">F36-E36</f>
        <v>4.166666666666663E-2</v>
      </c>
      <c r="K36" s="4">
        <f t="shared" ref="K36" si="46">J36*24</f>
        <v>0.99999999999999911</v>
      </c>
      <c r="L36" s="4">
        <f t="shared" ref="L36" si="47">K36*3600</f>
        <v>3599.9999999999968</v>
      </c>
      <c r="M36" s="4">
        <f t="shared" ref="M36" si="48">G36-H36</f>
        <v>3.9999999999995595E-3</v>
      </c>
      <c r="N36" s="12">
        <f>M36/L36</f>
        <v>1.1111111111109897E-6</v>
      </c>
      <c r="O36" s="9">
        <v>2.96</v>
      </c>
      <c r="P36" s="10">
        <f t="shared" ref="P36" si="49">N36*O36*1000</f>
        <v>3.2888888888885294E-3</v>
      </c>
      <c r="Q36" s="10">
        <f>ABS(P36)</f>
        <v>3.2888888888885294E-3</v>
      </c>
      <c r="T36" s="48" t="s">
        <v>31</v>
      </c>
      <c r="U36" s="10">
        <f>Q42+Q40+Q34</f>
        <v>3.7587301587300795E-2</v>
      </c>
      <c r="V36" s="10">
        <f>U36</f>
        <v>3.7587301587300795E-2</v>
      </c>
    </row>
    <row r="37" spans="1:23" x14ac:dyDescent="0.25">
      <c r="T37" s="48" t="s">
        <v>27</v>
      </c>
      <c r="U37" s="10">
        <f>Q36+Q38+Q9</f>
        <v>1.8558730158729476E-2</v>
      </c>
      <c r="V37" s="10">
        <f>U37</f>
        <v>1.8558730158729476E-2</v>
      </c>
    </row>
    <row r="38" spans="1:23" x14ac:dyDescent="0.25">
      <c r="A38" s="52" t="s">
        <v>113</v>
      </c>
      <c r="B38" s="52"/>
      <c r="C38" s="13" t="s">
        <v>126</v>
      </c>
      <c r="D38" s="33" t="s">
        <v>127</v>
      </c>
      <c r="E38" s="2">
        <v>0.59722222222222221</v>
      </c>
      <c r="F38" s="2">
        <v>0.64583333333333337</v>
      </c>
      <c r="G38" s="4">
        <v>15.58</v>
      </c>
      <c r="H38" s="4">
        <v>15.57</v>
      </c>
      <c r="I38" s="3" t="s">
        <v>24</v>
      </c>
      <c r="J38" s="2">
        <f t="shared" ref="J38" si="50">F38-E38</f>
        <v>4.861111111111116E-2</v>
      </c>
      <c r="K38" s="4">
        <f t="shared" ref="K38" si="51">J38*24</f>
        <v>1.1666666666666679</v>
      </c>
      <c r="L38" s="4">
        <f t="shared" ref="L38" si="52">K38*3600</f>
        <v>4200.0000000000045</v>
      </c>
      <c r="M38" s="4">
        <f t="shared" ref="M38" si="53">G38-H38</f>
        <v>9.9999999999997868E-3</v>
      </c>
      <c r="N38" s="12">
        <f>M38/L38</f>
        <v>2.3809523809523278E-6</v>
      </c>
      <c r="O38" s="9">
        <v>2.96</v>
      </c>
      <c r="P38" s="10">
        <f t="shared" ref="P38" si="54">N38*O38*1000</f>
        <v>7.0476190476188904E-3</v>
      </c>
      <c r="Q38" s="10">
        <f>ABS(P38)</f>
        <v>7.0476190476188904E-3</v>
      </c>
      <c r="T38" s="23"/>
    </row>
    <row r="39" spans="1:23" x14ac:dyDescent="0.25">
      <c r="T39" s="23"/>
    </row>
    <row r="40" spans="1:23" x14ac:dyDescent="0.25">
      <c r="A40" s="52" t="s">
        <v>113</v>
      </c>
      <c r="B40" s="52"/>
      <c r="C40" s="13" t="s">
        <v>128</v>
      </c>
      <c r="D40" s="33" t="s">
        <v>127</v>
      </c>
      <c r="E40" s="2">
        <v>0.4861111111111111</v>
      </c>
      <c r="F40" s="2">
        <v>0.55902777777777779</v>
      </c>
      <c r="G40" s="4">
        <v>15.28</v>
      </c>
      <c r="H40" s="4">
        <v>15.27</v>
      </c>
      <c r="I40" s="3" t="s">
        <v>24</v>
      </c>
      <c r="J40" s="2">
        <f t="shared" ref="J40" si="55">F40-E40</f>
        <v>7.2916666666666685E-2</v>
      </c>
      <c r="K40" s="4">
        <f t="shared" ref="K40" si="56">J40*24</f>
        <v>1.7500000000000004</v>
      </c>
      <c r="L40" s="4">
        <f t="shared" ref="L40" si="57">K40*3600</f>
        <v>6300.0000000000018</v>
      </c>
      <c r="M40" s="4">
        <f t="shared" ref="M40" si="58">G40-H40</f>
        <v>9.9999999999997868E-3</v>
      </c>
      <c r="N40" s="12">
        <f>M40/L40</f>
        <v>1.587301587301553E-6</v>
      </c>
      <c r="O40" s="9">
        <v>2.96</v>
      </c>
      <c r="P40" s="10">
        <f t="shared" ref="P40" si="59">N40*O40*1000</f>
        <v>4.6984126984125976E-3</v>
      </c>
      <c r="Q40" s="10">
        <f>ABS(P40)</f>
        <v>4.6984126984125976E-3</v>
      </c>
    </row>
    <row r="42" spans="1:23" x14ac:dyDescent="0.25">
      <c r="A42" s="52" t="s">
        <v>113</v>
      </c>
      <c r="B42" s="52"/>
      <c r="C42" s="13" t="s">
        <v>129</v>
      </c>
      <c r="D42" s="33" t="s">
        <v>127</v>
      </c>
      <c r="E42" s="2">
        <v>0.625</v>
      </c>
      <c r="F42" s="2">
        <v>0.66666666666666663</v>
      </c>
      <c r="G42" s="4">
        <v>15.4</v>
      </c>
      <c r="H42" s="4">
        <v>15.38</v>
      </c>
      <c r="I42" s="3" t="s">
        <v>24</v>
      </c>
      <c r="J42" s="2">
        <f t="shared" ref="J42" si="60">F42-E42</f>
        <v>4.166666666666663E-2</v>
      </c>
      <c r="K42" s="4">
        <f t="shared" ref="K42" si="61">J42*24</f>
        <v>0.99999999999999911</v>
      </c>
      <c r="L42" s="4">
        <f t="shared" ref="L42" si="62">K42*3600</f>
        <v>3599.9999999999968</v>
      </c>
      <c r="M42" s="4">
        <f t="shared" ref="M42" si="63">G42-H42</f>
        <v>1.9999999999999574E-2</v>
      </c>
      <c r="N42" s="12">
        <f>M42/L42</f>
        <v>5.5555555555554423E-6</v>
      </c>
      <c r="O42" s="9">
        <v>2.96</v>
      </c>
      <c r="P42" s="10">
        <f t="shared" ref="P42" si="64">N42*O42*1000</f>
        <v>1.6444444444444109E-2</v>
      </c>
      <c r="Q42" s="10">
        <f>ABS(P42)</f>
        <v>1.6444444444444109E-2</v>
      </c>
    </row>
    <row r="44" spans="1:23" x14ac:dyDescent="0.25">
      <c r="A44" s="52" t="s">
        <v>113</v>
      </c>
      <c r="B44" s="52"/>
      <c r="C44" s="13" t="s">
        <v>130</v>
      </c>
      <c r="D44" s="33" t="s">
        <v>131</v>
      </c>
      <c r="E44" s="2">
        <v>0.42708333333333331</v>
      </c>
      <c r="F44" s="2">
        <v>0.47569444444444442</v>
      </c>
      <c r="G44" s="4">
        <v>15.29</v>
      </c>
      <c r="H44" s="4">
        <v>15.28</v>
      </c>
      <c r="I44" s="3" t="s">
        <v>24</v>
      </c>
      <c r="J44" s="2">
        <f t="shared" ref="J44" si="65">F44-E44</f>
        <v>4.8611111111111105E-2</v>
      </c>
      <c r="K44" s="4">
        <f t="shared" ref="K44" si="66">J44*24</f>
        <v>1.1666666666666665</v>
      </c>
      <c r="L44" s="4">
        <f t="shared" ref="L44" si="67">K44*3600</f>
        <v>4199.9999999999991</v>
      </c>
      <c r="M44" s="4">
        <f t="shared" ref="M44" si="68">G44-H44</f>
        <v>9.9999999999997868E-3</v>
      </c>
      <c r="N44" s="12">
        <f>M44/L44</f>
        <v>2.3809523809523308E-6</v>
      </c>
      <c r="O44" s="9">
        <v>2.96</v>
      </c>
      <c r="P44" s="10">
        <f t="shared" ref="P44" si="69">N44*O44*1000</f>
        <v>7.047619047618899E-3</v>
      </c>
      <c r="Q44" s="10">
        <f>ABS(P44)</f>
        <v>7.047619047618899E-3</v>
      </c>
    </row>
    <row r="46" spans="1:23" x14ac:dyDescent="0.25">
      <c r="A46" s="52" t="s">
        <v>113</v>
      </c>
      <c r="B46" s="52"/>
      <c r="C46" s="13" t="s">
        <v>132</v>
      </c>
      <c r="D46" s="33" t="s">
        <v>131</v>
      </c>
      <c r="E46" s="2">
        <v>0.42708333333333331</v>
      </c>
      <c r="F46" s="2">
        <v>0.47569444444444442</v>
      </c>
      <c r="G46" s="4">
        <v>15.874000000000001</v>
      </c>
      <c r="H46" s="4">
        <v>15.87</v>
      </c>
      <c r="I46" s="3" t="s">
        <v>24</v>
      </c>
      <c r="J46" s="2">
        <f t="shared" ref="J46" si="70">F46-E46</f>
        <v>4.8611111111111105E-2</v>
      </c>
      <c r="K46" s="4">
        <f t="shared" ref="K46" si="71">J46*24</f>
        <v>1.1666666666666665</v>
      </c>
      <c r="L46" s="4">
        <f t="shared" ref="L46" si="72">K46*3600</f>
        <v>4199.9999999999991</v>
      </c>
      <c r="M46" s="4">
        <f t="shared" ref="M46" si="73">G46-H46</f>
        <v>4.0000000000013358E-3</v>
      </c>
      <c r="N46" s="12">
        <f>M46/L46</f>
        <v>9.5238095238127062E-7</v>
      </c>
      <c r="O46" s="9">
        <v>2.96</v>
      </c>
      <c r="P46" s="10">
        <f t="shared" ref="P46" si="74">N46*O46*1000</f>
        <v>2.819047619048561E-3</v>
      </c>
      <c r="Q46" s="10">
        <f>ABS(P46)</f>
        <v>2.819047619048561E-3</v>
      </c>
    </row>
    <row r="48" spans="1:23" x14ac:dyDescent="0.25">
      <c r="A48" s="52" t="s">
        <v>113</v>
      </c>
      <c r="B48" s="52"/>
      <c r="C48" s="13" t="s">
        <v>133</v>
      </c>
      <c r="D48" s="33" t="s">
        <v>131</v>
      </c>
      <c r="E48" s="2">
        <v>0.4548611111111111</v>
      </c>
      <c r="F48" s="2">
        <v>0.55902777777777779</v>
      </c>
      <c r="G48" s="4">
        <v>15.47</v>
      </c>
      <c r="H48" s="4">
        <v>15.44</v>
      </c>
      <c r="I48" s="3" t="s">
        <v>24</v>
      </c>
      <c r="J48" s="2">
        <f t="shared" ref="J48" si="75">F48-E48</f>
        <v>0.10416666666666669</v>
      </c>
      <c r="K48" s="4">
        <f t="shared" ref="K48" si="76">J48*24</f>
        <v>2.5000000000000004</v>
      </c>
      <c r="L48" s="4">
        <f t="shared" ref="L48" si="77">K48*3600</f>
        <v>9000.0000000000018</v>
      </c>
      <c r="M48" s="4">
        <f t="shared" ref="M48" si="78">G48-H48</f>
        <v>3.0000000000001137E-2</v>
      </c>
      <c r="N48" s="12">
        <f>M48/L48</f>
        <v>3.3333333333334591E-6</v>
      </c>
      <c r="O48" s="9">
        <v>2.96</v>
      </c>
      <c r="P48" s="10">
        <f t="shared" ref="P48" si="79">N48*O48*1000</f>
        <v>9.8666666666670389E-3</v>
      </c>
      <c r="Q48" s="10">
        <f>ABS(P48)</f>
        <v>9.8666666666670389E-3</v>
      </c>
    </row>
    <row r="49" spans="1:25" x14ac:dyDescent="0.25">
      <c r="Y49" t="s">
        <v>121</v>
      </c>
    </row>
    <row r="50" spans="1:25" x14ac:dyDescent="0.25">
      <c r="A50" s="52" t="s">
        <v>113</v>
      </c>
      <c r="B50" s="52"/>
      <c r="C50" s="13" t="s">
        <v>135</v>
      </c>
      <c r="D50" s="33" t="s">
        <v>136</v>
      </c>
      <c r="E50" s="2">
        <v>0.39583333333333331</v>
      </c>
      <c r="F50" s="2">
        <v>0.4375</v>
      </c>
      <c r="G50" s="4">
        <v>15.53</v>
      </c>
      <c r="H50" s="4">
        <v>15.51</v>
      </c>
      <c r="I50" s="3" t="s">
        <v>24</v>
      </c>
      <c r="J50" s="2">
        <f t="shared" ref="J50" si="80">F50-E50</f>
        <v>4.1666666666666685E-2</v>
      </c>
      <c r="K50" s="4">
        <f t="shared" ref="K50" si="81">J50*24</f>
        <v>1.0000000000000004</v>
      </c>
      <c r="L50" s="4">
        <f t="shared" ref="L50" si="82">K50*3600</f>
        <v>3600.0000000000018</v>
      </c>
      <c r="M50" s="4">
        <f t="shared" ref="M50" si="83">G50-H50</f>
        <v>1.9999999999999574E-2</v>
      </c>
      <c r="N50" s="12">
        <f>M50/L50</f>
        <v>5.5555555555554347E-6</v>
      </c>
      <c r="O50" s="9">
        <v>2.96</v>
      </c>
      <c r="P50" s="10">
        <f t="shared" ref="P50" si="84">N50*O50*1000</f>
        <v>1.6444444444444088E-2</v>
      </c>
      <c r="Q50" s="10">
        <f>ABS(P50)</f>
        <v>1.6444444444444088E-2</v>
      </c>
    </row>
    <row r="52" spans="1:25" x14ac:dyDescent="0.25">
      <c r="E52" t="s">
        <v>137</v>
      </c>
    </row>
    <row r="54" spans="1:25" x14ac:dyDescent="0.25">
      <c r="E54" t="s">
        <v>134</v>
      </c>
    </row>
  </sheetData>
  <mergeCells count="10">
    <mergeCell ref="E5:F5"/>
    <mergeCell ref="G5:H5"/>
    <mergeCell ref="O5:O6"/>
    <mergeCell ref="E7:F7"/>
    <mergeCell ref="G7:H7"/>
    <mergeCell ref="E30:F30"/>
    <mergeCell ref="G30:H30"/>
    <mergeCell ref="O30:O31"/>
    <mergeCell ref="E32:F32"/>
    <mergeCell ref="G32:H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0"/>
  <sheetViews>
    <sheetView tabSelected="1" topLeftCell="A4" workbookViewId="0">
      <selection activeCell="C19" sqref="C19"/>
    </sheetView>
  </sheetViews>
  <sheetFormatPr defaultRowHeight="15" x14ac:dyDescent="0.25"/>
  <cols>
    <col min="3" max="4" width="11" customWidth="1"/>
    <col min="6" max="6" width="11.85546875" customWidth="1"/>
    <col min="7" max="7" width="14.7109375" customWidth="1"/>
    <col min="8" max="8" width="17.28515625" customWidth="1"/>
  </cols>
  <sheetData>
    <row r="4" spans="3:9" x14ac:dyDescent="0.25">
      <c r="E4" t="s">
        <v>61</v>
      </c>
    </row>
    <row r="6" spans="3:9" x14ac:dyDescent="0.25">
      <c r="C6" t="s">
        <v>63</v>
      </c>
      <c r="E6" s="5" t="s">
        <v>63</v>
      </c>
      <c r="G6" s="5" t="s">
        <v>69</v>
      </c>
    </row>
    <row r="7" spans="3:9" x14ac:dyDescent="0.25">
      <c r="C7" t="s">
        <v>179</v>
      </c>
      <c r="D7" t="s">
        <v>178</v>
      </c>
      <c r="E7" s="5" t="s">
        <v>16</v>
      </c>
      <c r="F7" s="58" t="s">
        <v>64</v>
      </c>
      <c r="G7" s="5" t="s">
        <v>70</v>
      </c>
      <c r="H7" s="5" t="s">
        <v>68</v>
      </c>
    </row>
    <row r="9" spans="3:9" x14ac:dyDescent="0.25">
      <c r="F9" s="5">
        <v>0.05</v>
      </c>
      <c r="G9" s="5">
        <f>1/F9</f>
        <v>20</v>
      </c>
      <c r="H9" s="5">
        <v>20</v>
      </c>
      <c r="I9" t="s">
        <v>62</v>
      </c>
    </row>
    <row r="10" spans="3:9" x14ac:dyDescent="0.25">
      <c r="H10" s="5"/>
      <c r="I10" t="s">
        <v>65</v>
      </c>
    </row>
    <row r="11" spans="3:9" x14ac:dyDescent="0.25">
      <c r="H11" s="5"/>
    </row>
    <row r="12" spans="3:9" x14ac:dyDescent="0.25">
      <c r="H12" s="5">
        <v>10</v>
      </c>
      <c r="I12" t="s">
        <v>66</v>
      </c>
    </row>
    <row r="13" spans="3:9" x14ac:dyDescent="0.25">
      <c r="H13" s="5">
        <v>15</v>
      </c>
      <c r="I13" t="s">
        <v>67</v>
      </c>
    </row>
    <row r="14" spans="3:9" x14ac:dyDescent="0.25">
      <c r="H14" s="5">
        <v>20</v>
      </c>
    </row>
    <row r="15" spans="3:9" x14ac:dyDescent="0.25">
      <c r="H15" s="5">
        <v>60</v>
      </c>
      <c r="I15" t="s">
        <v>71</v>
      </c>
    </row>
    <row r="16" spans="3:9" x14ac:dyDescent="0.25">
      <c r="H16" s="5"/>
    </row>
    <row r="17" spans="1:17" x14ac:dyDescent="0.25">
      <c r="G17" s="5">
        <v>60</v>
      </c>
      <c r="H17" s="5">
        <v>60</v>
      </c>
      <c r="I17" t="s">
        <v>73</v>
      </c>
      <c r="J17" t="s">
        <v>72</v>
      </c>
      <c r="P17" t="s">
        <v>100</v>
      </c>
    </row>
    <row r="18" spans="1:17" x14ac:dyDescent="0.25">
      <c r="H18" s="5"/>
      <c r="Q18" t="s">
        <v>98</v>
      </c>
    </row>
    <row r="19" spans="1:17" x14ac:dyDescent="0.25">
      <c r="A19" t="s">
        <v>177</v>
      </c>
      <c r="C19" s="23" t="s">
        <v>180</v>
      </c>
      <c r="D19" s="20">
        <v>1.023E-3</v>
      </c>
      <c r="H19" s="5"/>
      <c r="Q19" t="s">
        <v>99</v>
      </c>
    </row>
    <row r="20" spans="1:17" x14ac:dyDescent="0.25">
      <c r="H20" s="5"/>
    </row>
    <row r="21" spans="1:17" x14ac:dyDescent="0.25">
      <c r="H21" s="5"/>
    </row>
    <row r="22" spans="1:17" x14ac:dyDescent="0.25">
      <c r="H22" s="5"/>
    </row>
    <row r="23" spans="1:17" x14ac:dyDescent="0.25">
      <c r="H23" s="5"/>
    </row>
    <row r="24" spans="1:17" x14ac:dyDescent="0.25">
      <c r="H24" s="5"/>
    </row>
    <row r="25" spans="1:17" x14ac:dyDescent="0.25">
      <c r="H25" s="5"/>
    </row>
    <row r="30" spans="1:17" x14ac:dyDescent="0.25">
      <c r="C30" t="s">
        <v>173</v>
      </c>
    </row>
    <row r="33" spans="14:17" x14ac:dyDescent="0.25">
      <c r="N33" t="s">
        <v>174</v>
      </c>
      <c r="O33" t="s">
        <v>174</v>
      </c>
      <c r="P33" t="s">
        <v>175</v>
      </c>
      <c r="Q33" t="s">
        <v>176</v>
      </c>
    </row>
    <row r="34" spans="14:17" x14ac:dyDescent="0.25">
      <c r="N34">
        <v>4.0000000000000002E-4</v>
      </c>
      <c r="O34" s="20">
        <f>N34</f>
        <v>4.0000000000000002E-4</v>
      </c>
      <c r="P34" s="64">
        <f>O34*25.4</f>
        <v>1.0160000000000001E-2</v>
      </c>
      <c r="Q34" s="21">
        <f>P34*1000</f>
        <v>10.16</v>
      </c>
    </row>
    <row r="35" spans="14:17" x14ac:dyDescent="0.25">
      <c r="O35" s="20">
        <v>1.7899999999999999E-4</v>
      </c>
      <c r="P35" s="64">
        <f t="shared" ref="P35:P39" si="0">O35*25.4</f>
        <v>4.5465999999999996E-3</v>
      </c>
      <c r="Q35" s="21">
        <f t="shared" ref="Q35:Q39" si="1">P35*1000</f>
        <v>4.5465999999999998</v>
      </c>
    </row>
    <row r="36" spans="14:17" x14ac:dyDescent="0.25">
      <c r="O36" s="20"/>
      <c r="P36" s="64">
        <f t="shared" si="0"/>
        <v>0</v>
      </c>
      <c r="Q36" s="21">
        <f t="shared" si="1"/>
        <v>0</v>
      </c>
    </row>
    <row r="37" spans="14:17" x14ac:dyDescent="0.25">
      <c r="O37" s="20"/>
      <c r="P37" s="64">
        <f t="shared" si="0"/>
        <v>0</v>
      </c>
      <c r="Q37" s="21">
        <f t="shared" si="1"/>
        <v>0</v>
      </c>
    </row>
    <row r="38" spans="14:17" x14ac:dyDescent="0.25">
      <c r="O38" s="20"/>
      <c r="P38" s="64">
        <f t="shared" si="0"/>
        <v>0</v>
      </c>
      <c r="Q38" s="21">
        <f t="shared" si="1"/>
        <v>0</v>
      </c>
    </row>
    <row r="39" spans="14:17" x14ac:dyDescent="0.25">
      <c r="O39" s="20"/>
      <c r="P39" s="64">
        <f t="shared" si="0"/>
        <v>0</v>
      </c>
      <c r="Q39" s="21">
        <f t="shared" si="1"/>
        <v>0</v>
      </c>
    </row>
    <row r="40" spans="14:17" x14ac:dyDescent="0.25">
      <c r="O40" s="20"/>
      <c r="P40" s="2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0"/>
  <sheetViews>
    <sheetView workbookViewId="0">
      <selection activeCell="M51" sqref="M51"/>
    </sheetView>
  </sheetViews>
  <sheetFormatPr defaultRowHeight="15" x14ac:dyDescent="0.25"/>
  <cols>
    <col min="3" max="4" width="11.28515625" customWidth="1"/>
    <col min="5" max="5" width="11.7109375" customWidth="1"/>
  </cols>
  <sheetData>
    <row r="4" spans="1:6" ht="21" x14ac:dyDescent="0.35">
      <c r="C4" s="18" t="s">
        <v>33</v>
      </c>
      <c r="D4" s="18"/>
      <c r="E4" s="18"/>
      <c r="F4" s="18"/>
    </row>
    <row r="7" spans="1:6" ht="18.75" x14ac:dyDescent="0.3">
      <c r="A7" s="19" t="s">
        <v>42</v>
      </c>
    </row>
    <row r="9" spans="1:6" x14ac:dyDescent="0.25">
      <c r="B9" s="5" t="s">
        <v>38</v>
      </c>
      <c r="C9" s="5" t="s">
        <v>35</v>
      </c>
      <c r="D9" s="5" t="s">
        <v>34</v>
      </c>
      <c r="E9" s="5" t="s">
        <v>36</v>
      </c>
    </row>
    <row r="11" spans="1:6" x14ac:dyDescent="0.25">
      <c r="A11" t="s">
        <v>37</v>
      </c>
      <c r="B11" s="3">
        <v>6</v>
      </c>
      <c r="C11" s="3">
        <f>B11*1.3</f>
        <v>7.8000000000000007</v>
      </c>
      <c r="D11" s="3"/>
      <c r="E11" s="3"/>
    </row>
    <row r="12" spans="1:6" x14ac:dyDescent="0.25">
      <c r="B12" s="3">
        <v>5</v>
      </c>
      <c r="C12" s="3">
        <f>B12*1.3</f>
        <v>6.5</v>
      </c>
      <c r="D12" s="3"/>
      <c r="E12" s="3"/>
    </row>
    <row r="13" spans="1:6" x14ac:dyDescent="0.25">
      <c r="B13" s="3">
        <v>4</v>
      </c>
      <c r="C13" s="3"/>
      <c r="D13" s="3">
        <f>B13*1.3</f>
        <v>5.2</v>
      </c>
      <c r="E13" s="3"/>
    </row>
    <row r="14" spans="1:6" x14ac:dyDescent="0.25">
      <c r="B14" s="3">
        <v>3</v>
      </c>
      <c r="C14" s="3"/>
      <c r="D14" s="3">
        <f>B14*1.3</f>
        <v>3.9000000000000004</v>
      </c>
      <c r="E14" s="3"/>
    </row>
    <row r="15" spans="1:6" x14ac:dyDescent="0.25">
      <c r="B15" s="3">
        <v>2</v>
      </c>
      <c r="C15" s="3"/>
      <c r="D15" s="3"/>
      <c r="E15" s="3">
        <f>B15*1.3</f>
        <v>2.6</v>
      </c>
    </row>
    <row r="16" spans="1:6" x14ac:dyDescent="0.25">
      <c r="B16" s="3">
        <v>1</v>
      </c>
      <c r="C16" s="3"/>
      <c r="D16" s="3"/>
      <c r="E16" s="3">
        <f>B16*1.3</f>
        <v>1.3</v>
      </c>
    </row>
    <row r="17" spans="2:5" x14ac:dyDescent="0.25">
      <c r="B17" s="3"/>
      <c r="C17" s="3"/>
      <c r="D17" s="3"/>
      <c r="E17" s="3"/>
    </row>
    <row r="18" spans="2:5" x14ac:dyDescent="0.25">
      <c r="B18" s="3" t="s">
        <v>40</v>
      </c>
      <c r="C18" s="3">
        <f>SUM(C11:C17)</f>
        <v>14.3</v>
      </c>
      <c r="D18" s="3">
        <f>SUM(D13:D17)</f>
        <v>9.1000000000000014</v>
      </c>
      <c r="E18" s="3">
        <f>SUM(E13:E17)</f>
        <v>3.9000000000000004</v>
      </c>
    </row>
    <row r="19" spans="2:5" x14ac:dyDescent="0.25">
      <c r="B19" s="1" t="s">
        <v>39</v>
      </c>
      <c r="C19" s="1">
        <f>C18+D18+E18</f>
        <v>27.300000000000004</v>
      </c>
      <c r="D19" s="1"/>
      <c r="E19" s="1"/>
    </row>
    <row r="21" spans="2:5" x14ac:dyDescent="0.25">
      <c r="B21" t="s">
        <v>41</v>
      </c>
      <c r="D21" t="s">
        <v>45</v>
      </c>
    </row>
    <row r="22" spans="2:5" x14ac:dyDescent="0.25">
      <c r="D22" t="s">
        <v>46</v>
      </c>
    </row>
    <row r="24" spans="2:5" x14ac:dyDescent="0.25">
      <c r="B24" t="s">
        <v>47</v>
      </c>
      <c r="D24" s="21">
        <f>3.14*C19*100*(0.635^2)</f>
        <v>3456.5253450000009</v>
      </c>
      <c r="E24" t="s">
        <v>48</v>
      </c>
    </row>
    <row r="25" spans="2:5" x14ac:dyDescent="0.25">
      <c r="D25" s="55">
        <f>D24/1000</f>
        <v>3.4565253450000011</v>
      </c>
      <c r="E25" s="56" t="s">
        <v>16</v>
      </c>
    </row>
    <row r="28" spans="2:5" ht="18.75" x14ac:dyDescent="0.3">
      <c r="B28" s="19" t="s">
        <v>43</v>
      </c>
    </row>
    <row r="29" spans="2:5" ht="18.75" x14ac:dyDescent="0.3">
      <c r="B29" s="19"/>
    </row>
    <row r="30" spans="2:5" ht="18.75" x14ac:dyDescent="0.3">
      <c r="B30" s="19"/>
    </row>
    <row r="31" spans="2:5" ht="18.75" x14ac:dyDescent="0.3">
      <c r="B31" s="19"/>
      <c r="C31" t="s">
        <v>50</v>
      </c>
    </row>
    <row r="32" spans="2:5" ht="18.75" x14ac:dyDescent="0.3">
      <c r="B32" s="19"/>
      <c r="C32" t="s">
        <v>51</v>
      </c>
    </row>
    <row r="33" spans="2:6" ht="18.75" x14ac:dyDescent="0.3">
      <c r="B33" s="19"/>
      <c r="C33" t="s">
        <v>49</v>
      </c>
      <c r="E33">
        <f>3.14*(2+2)*100*0.6^2</f>
        <v>452.15999999999997</v>
      </c>
      <c r="F33" t="s">
        <v>48</v>
      </c>
    </row>
    <row r="34" spans="2:6" ht="18.75" x14ac:dyDescent="0.3">
      <c r="B34" s="19"/>
      <c r="E34" s="20">
        <f>E33/1000</f>
        <v>0.45215999999999995</v>
      </c>
      <c r="F34" t="s">
        <v>16</v>
      </c>
    </row>
    <row r="35" spans="2:6" ht="18.75" x14ac:dyDescent="0.3">
      <c r="B35" s="19"/>
      <c r="C35" t="s">
        <v>52</v>
      </c>
      <c r="E35" s="57">
        <f>E34*4</f>
        <v>1.8086399999999998</v>
      </c>
      <c r="F35" s="56" t="s">
        <v>16</v>
      </c>
    </row>
    <row r="37" spans="2:6" ht="18.75" x14ac:dyDescent="0.3">
      <c r="B37" s="19" t="s">
        <v>44</v>
      </c>
    </row>
    <row r="39" spans="2:6" x14ac:dyDescent="0.25">
      <c r="C39" t="s">
        <v>53</v>
      </c>
    </row>
    <row r="40" spans="2:6" x14ac:dyDescent="0.25">
      <c r="C40" t="s">
        <v>54</v>
      </c>
    </row>
    <row r="42" spans="2:6" x14ac:dyDescent="0.25">
      <c r="C42" t="s">
        <v>55</v>
      </c>
      <c r="D42" s="21">
        <f>3.14*0.65*100*1.7^2</f>
        <v>589.84900000000005</v>
      </c>
      <c r="E42" t="s">
        <v>48</v>
      </c>
    </row>
    <row r="43" spans="2:6" x14ac:dyDescent="0.25">
      <c r="D43" s="21">
        <f>D42/1000</f>
        <v>0.58984900000000007</v>
      </c>
      <c r="E43" t="s">
        <v>16</v>
      </c>
    </row>
    <row r="44" spans="2:6" x14ac:dyDescent="0.25">
      <c r="C44" t="s">
        <v>56</v>
      </c>
      <c r="D44" s="21"/>
    </row>
    <row r="45" spans="2:6" x14ac:dyDescent="0.25">
      <c r="C45" t="s">
        <v>57</v>
      </c>
      <c r="D45" s="55">
        <f>D43*2</f>
        <v>1.1796980000000001</v>
      </c>
      <c r="E45" s="56" t="s">
        <v>16</v>
      </c>
    </row>
    <row r="48" spans="2:6" x14ac:dyDescent="0.25">
      <c r="B48" t="s">
        <v>58</v>
      </c>
    </row>
    <row r="50" spans="3:6" x14ac:dyDescent="0.25">
      <c r="C50" t="s">
        <v>59</v>
      </c>
      <c r="E50" s="57">
        <f>D45+(E35*3)+D25</f>
        <v>10.062143345000001</v>
      </c>
      <c r="F50" s="56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LeaksFeb2016</vt:lpstr>
      <vt:lpstr>Compare2016 and 2014 &amp; 13</vt:lpstr>
      <vt:lpstr>Other Systems</vt:lpstr>
      <vt:lpstr>LeaksJan2014Dec2013</vt:lpstr>
      <vt:lpstr>DropVolWeight</vt:lpstr>
      <vt:lpstr>Sector Vol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2016-03-04T17:13:53Z</cp:lastPrinted>
  <dcterms:created xsi:type="dcterms:W3CDTF">2016-02-10T15:22:29Z</dcterms:created>
  <dcterms:modified xsi:type="dcterms:W3CDTF">2016-03-31T09:07:02Z</dcterms:modified>
</cp:coreProperties>
</file>