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2430" windowWidth="18630" windowHeight="7230" tabRatio="946"/>
  </bookViews>
  <sheets>
    <sheet name="Chamber RE4-2" sheetId="6" r:id="rId1"/>
    <sheet name="Chamber RE4-3" sheetId="1" r:id="rId2"/>
    <sheet name="SMs" sheetId="2" r:id="rId3"/>
    <sheet name="COMMENTS-RE4-3" sheetId="4" r:id="rId4"/>
    <sheet name="COMMENTS-RE4-2" sheetId="7" r:id="rId5"/>
    <sheet name="COMMENTS SM" sheetId="8" r:id="rId6"/>
    <sheet name="REPORT" sheetId="12" r:id="rId7"/>
    <sheet name="REPORT-GRAPHS" sheetId="15" r:id="rId8"/>
    <sheet name="SM Team" sheetId="17" r:id="rId9"/>
    <sheet name="Electrical Test RE42" sheetId="20" r:id="rId10"/>
    <sheet name="Electrical Test RE43" sheetId="18" r:id="rId11"/>
    <sheet name="GAS-CABLES-INFO-RE42" sheetId="19" r:id="rId12"/>
    <sheet name="GAS-CABLES-INFO-RE43" sheetId="22" r:id="rId13"/>
    <sheet name="BackFromPoint5" sheetId="16" r:id="rId14"/>
    <sheet name="Sheet1" sheetId="23" r:id="rId15"/>
    <sheet name="Sheet2" sheetId="24" r:id="rId16"/>
  </sheets>
  <calcPr calcId="145621"/>
</workbook>
</file>

<file path=xl/calcChain.xml><?xml version="1.0" encoding="utf-8"?>
<calcChain xmlns="http://schemas.openxmlformats.org/spreadsheetml/2006/main">
  <c r="O17" i="1" l="1"/>
  <c r="O18" i="1" l="1"/>
  <c r="O14" i="6" l="1"/>
  <c r="O13" i="6"/>
  <c r="O12" i="6"/>
  <c r="O10" i="6"/>
  <c r="O9" i="6"/>
  <c r="O8" i="6"/>
  <c r="O7" i="6"/>
  <c r="O6" i="6"/>
  <c r="A5" i="7" l="1"/>
  <c r="A6" i="7"/>
  <c r="A7" i="7"/>
  <c r="A8" i="7"/>
  <c r="A9" i="7"/>
  <c r="A10" i="7"/>
  <c r="A11" i="7"/>
  <c r="A12" i="7"/>
  <c r="A13" i="7"/>
  <c r="A14" i="7"/>
  <c r="A4" i="7"/>
  <c r="B5" i="20" l="1"/>
  <c r="B6" i="20"/>
  <c r="B7" i="20"/>
  <c r="B8" i="20"/>
  <c r="B9" i="20"/>
  <c r="B10" i="20"/>
  <c r="B11" i="20"/>
  <c r="B12" i="20"/>
  <c r="B13" i="20"/>
  <c r="B14" i="20"/>
  <c r="B4" i="20"/>
  <c r="B5" i="18"/>
  <c r="B6" i="18"/>
  <c r="B7" i="18"/>
  <c r="B8" i="18"/>
  <c r="B9" i="18"/>
  <c r="B4" i="18"/>
  <c r="A5" i="18"/>
  <c r="A6" i="18"/>
  <c r="A7" i="18"/>
  <c r="A8" i="18"/>
  <c r="A9" i="18"/>
  <c r="A4" i="18"/>
  <c r="A5" i="22" l="1"/>
  <c r="A6" i="22"/>
  <c r="A7" i="22"/>
  <c r="A8" i="22"/>
  <c r="A9" i="22"/>
  <c r="A4" i="22"/>
  <c r="A5" i="19"/>
  <c r="A6" i="19"/>
  <c r="A7" i="19"/>
  <c r="A8" i="19"/>
  <c r="A9" i="19"/>
  <c r="A10" i="19"/>
  <c r="A11" i="19"/>
  <c r="A12" i="19"/>
  <c r="A13" i="19"/>
  <c r="A14" i="19"/>
  <c r="A4" i="19"/>
  <c r="A5" i="20"/>
  <c r="A6" i="20"/>
  <c r="A7" i="20"/>
  <c r="A8" i="20"/>
  <c r="A9" i="20"/>
  <c r="A10" i="20"/>
  <c r="A11" i="20"/>
  <c r="A12" i="20"/>
  <c r="A13" i="20"/>
  <c r="A14" i="20"/>
  <c r="A4" i="20"/>
  <c r="N4" i="1" l="1"/>
  <c r="L5" i="1" l="1"/>
  <c r="N5" i="1" l="1"/>
  <c r="L4" i="6" l="1"/>
  <c r="N4" i="6" s="1"/>
  <c r="L7" i="1" l="1"/>
  <c r="O7" i="1" s="1"/>
  <c r="O5" i="6"/>
  <c r="A7" i="12" l="1"/>
  <c r="E7" i="12" s="1"/>
  <c r="O4" i="6"/>
  <c r="K5" i="12"/>
  <c r="B4" i="17"/>
  <c r="A5" i="17"/>
  <c r="B5" i="17" s="1"/>
  <c r="A6" i="17" s="1"/>
  <c r="B2" i="15"/>
  <c r="I7" i="12" l="1"/>
  <c r="Q7" i="12"/>
  <c r="A6" i="12"/>
  <c r="D5" i="12" s="1"/>
  <c r="A8" i="12"/>
  <c r="Q8" i="12" s="1"/>
  <c r="P7" i="12"/>
  <c r="B7" i="12"/>
  <c r="B6" i="17"/>
  <c r="A7" i="17" s="1"/>
  <c r="B7" i="17" s="1"/>
  <c r="A8" i="17" s="1"/>
  <c r="B8" i="17" s="1"/>
  <c r="A9" i="17" s="1"/>
  <c r="B9" i="17" s="1"/>
  <c r="A10" i="17" s="1"/>
  <c r="B10" i="17" s="1"/>
  <c r="A11" i="17" s="1"/>
  <c r="B11" i="17" s="1"/>
  <c r="A12" i="17" s="1"/>
  <c r="B12" i="17" s="1"/>
  <c r="A13" i="17" s="1"/>
  <c r="B13" i="17" s="1"/>
  <c r="A14" i="17" s="1"/>
  <c r="B14" i="17" s="1"/>
  <c r="A15" i="17" s="1"/>
  <c r="B15" i="17" s="1"/>
  <c r="A16" i="17" s="1"/>
  <c r="B16" i="17" s="1"/>
  <c r="A17" i="17" s="1"/>
  <c r="B17" i="17" s="1"/>
  <c r="A18" i="17" s="1"/>
  <c r="B18" i="17" s="1"/>
  <c r="A19" i="17" s="1"/>
  <c r="B19" i="17" s="1"/>
  <c r="A20" i="17" s="1"/>
  <c r="B20" i="17" s="1"/>
  <c r="A21" i="17" s="1"/>
  <c r="B21" i="17" s="1"/>
  <c r="A22" i="17" s="1"/>
  <c r="B22" i="17" s="1"/>
  <c r="A23" i="17" s="1"/>
  <c r="B23" i="17" s="1"/>
  <c r="A24" i="17" s="1"/>
  <c r="B24" i="17" s="1"/>
  <c r="A25" i="17" s="1"/>
  <c r="B25" i="17" s="1"/>
  <c r="A26" i="17" s="1"/>
  <c r="B26" i="17" s="1"/>
  <c r="A27" i="17" s="1"/>
  <c r="B27" i="17" s="1"/>
  <c r="A28" i="17" s="1"/>
  <c r="B28" i="17" s="1"/>
  <c r="A29" i="17" s="1"/>
  <c r="B29" i="17" s="1"/>
  <c r="F7" i="12"/>
  <c r="P8" i="12" l="1"/>
  <c r="C4" i="15"/>
  <c r="F10" i="15" s="1"/>
  <c r="E6" i="12"/>
  <c r="B6" i="12"/>
  <c r="A9" i="12"/>
  <c r="Q9" i="12" s="1"/>
  <c r="B8" i="12"/>
  <c r="E8" i="12"/>
  <c r="F8" i="12" s="1"/>
  <c r="D6" i="12"/>
  <c r="D4" i="15" l="1"/>
  <c r="I10" i="15" s="1"/>
  <c r="F6" i="12"/>
  <c r="H6" i="12"/>
  <c r="I6" i="12"/>
  <c r="A10" i="12"/>
  <c r="B9" i="12"/>
  <c r="P9" i="12"/>
  <c r="E9" i="12"/>
  <c r="I8" i="12"/>
  <c r="D7" i="12"/>
  <c r="H7" i="12" l="1"/>
  <c r="H8" i="12" s="1"/>
  <c r="H9" i="12" s="1"/>
  <c r="B10" i="12"/>
  <c r="E10" i="12"/>
  <c r="I10" i="12" s="1"/>
  <c r="P10" i="12"/>
  <c r="A11" i="12"/>
  <c r="Q10" i="12"/>
  <c r="F9" i="12"/>
  <c r="I9" i="12"/>
  <c r="D8" i="12"/>
  <c r="F4" i="15" l="1"/>
  <c r="F10" i="12"/>
  <c r="H10" i="12"/>
  <c r="Q11" i="12"/>
  <c r="B11" i="12"/>
  <c r="A12" i="12"/>
  <c r="P11" i="12"/>
  <c r="E11" i="12"/>
  <c r="D9" i="12"/>
  <c r="D10" i="12" s="1"/>
  <c r="G12" i="23" l="1"/>
  <c r="G14" i="23"/>
  <c r="G19" i="23"/>
  <c r="J7" i="12"/>
  <c r="K7" i="12" s="1"/>
  <c r="J6" i="12"/>
  <c r="K6" i="12" s="1"/>
  <c r="J10" i="12"/>
  <c r="K10" i="12" s="1"/>
  <c r="G11" i="23"/>
  <c r="G2" i="23"/>
  <c r="C2" i="15"/>
  <c r="D2" i="15" s="1"/>
  <c r="D10" i="15" s="1"/>
  <c r="J9" i="12"/>
  <c r="K9" i="12" s="1"/>
  <c r="G25" i="23"/>
  <c r="G27" i="23"/>
  <c r="G33" i="23"/>
  <c r="J11" i="12"/>
  <c r="G16" i="23"/>
  <c r="G3" i="23"/>
  <c r="G30" i="23"/>
  <c r="G8" i="23"/>
  <c r="G6" i="12"/>
  <c r="G7" i="12" s="1"/>
  <c r="J12" i="12"/>
  <c r="G32" i="23"/>
  <c r="G15" i="23"/>
  <c r="G17" i="23"/>
  <c r="J8" i="12"/>
  <c r="K8" i="12" s="1"/>
  <c r="G10" i="15"/>
  <c r="E4" i="15"/>
  <c r="H10" i="15" s="1"/>
  <c r="I11" i="12"/>
  <c r="F11" i="12"/>
  <c r="H11" i="12"/>
  <c r="Q12" i="12"/>
  <c r="P12" i="12"/>
  <c r="A13" i="12"/>
  <c r="B12" i="12"/>
  <c r="E12" i="12"/>
  <c r="D11" i="12"/>
  <c r="G23" i="23"/>
  <c r="G5" i="23"/>
  <c r="G29" i="23"/>
  <c r="G34" i="23"/>
  <c r="G10" i="23"/>
  <c r="G28" i="23"/>
  <c r="G22" i="23"/>
  <c r="C5" i="12"/>
  <c r="C6" i="12" s="1"/>
  <c r="C7" i="12" s="1"/>
  <c r="C8" i="12" s="1"/>
  <c r="G6" i="23"/>
  <c r="G26" i="23"/>
  <c r="G7" i="23"/>
  <c r="G9" i="23"/>
  <c r="G31" i="23"/>
  <c r="G4" i="23"/>
  <c r="G21" i="23"/>
  <c r="G18" i="23"/>
  <c r="G24" i="23"/>
  <c r="G13" i="23"/>
  <c r="G20" i="23"/>
  <c r="K11" i="12" l="1"/>
  <c r="L6" i="12"/>
  <c r="N6" i="12" s="1"/>
  <c r="G8" i="12"/>
  <c r="G9" i="12" s="1"/>
  <c r="G10" i="12" s="1"/>
  <c r="F2" i="15"/>
  <c r="B10" i="15" s="1"/>
  <c r="A10" i="15"/>
  <c r="A14" i="12"/>
  <c r="E13" i="12"/>
  <c r="I13" i="12" s="1"/>
  <c r="B13" i="12"/>
  <c r="P13" i="12"/>
  <c r="Q13" i="12"/>
  <c r="J14" i="12"/>
  <c r="D12" i="12"/>
  <c r="I12" i="12"/>
  <c r="K12" i="12" s="1"/>
  <c r="F12" i="12"/>
  <c r="J13" i="12"/>
  <c r="H12" i="12"/>
  <c r="C9" i="12"/>
  <c r="C10" i="12" s="1"/>
  <c r="C11" i="12" s="1"/>
  <c r="O6" i="12" l="1"/>
  <c r="L7" i="12" s="1"/>
  <c r="O7" i="12" s="1"/>
  <c r="M6" i="12"/>
  <c r="D13" i="12"/>
  <c r="E2" i="15"/>
  <c r="C10" i="15" s="1"/>
  <c r="K13" i="12"/>
  <c r="F13" i="12"/>
  <c r="H13" i="12"/>
  <c r="G11" i="12"/>
  <c r="E14" i="12"/>
  <c r="I14" i="12" s="1"/>
  <c r="K14" i="12" s="1"/>
  <c r="B14" i="12"/>
  <c r="A15" i="12"/>
  <c r="Q14" i="12"/>
  <c r="P14" i="12"/>
  <c r="C12" i="12"/>
  <c r="C13" i="12" s="1"/>
  <c r="C14" i="12" l="1"/>
  <c r="D14" i="12"/>
  <c r="G12" i="12"/>
  <c r="G13" i="12" s="1"/>
  <c r="G14" i="12" s="1"/>
  <c r="Q15" i="12"/>
  <c r="B15" i="12"/>
  <c r="E15" i="12"/>
  <c r="I15" i="12" s="1"/>
  <c r="P15" i="12"/>
  <c r="A16" i="12"/>
  <c r="J15" i="12"/>
  <c r="H14" i="12"/>
  <c r="F14" i="12"/>
  <c r="M7" i="12"/>
  <c r="C6" i="15" s="1"/>
  <c r="N7" i="12"/>
  <c r="C15" i="12" l="1"/>
  <c r="J16" i="12"/>
  <c r="G15" i="12"/>
  <c r="H15" i="12"/>
  <c r="F15" i="12"/>
  <c r="K15" i="12"/>
  <c r="P16" i="12"/>
  <c r="Q16" i="12"/>
  <c r="A17" i="12"/>
  <c r="B16" i="12"/>
  <c r="E16" i="12"/>
  <c r="I16" i="12" s="1"/>
  <c r="D15" i="12"/>
  <c r="K10" i="15"/>
  <c r="D6" i="15"/>
  <c r="L10" i="15" s="1"/>
  <c r="L8" i="12"/>
  <c r="N8" i="12" s="1"/>
  <c r="K16" i="12" l="1"/>
  <c r="D16" i="12"/>
  <c r="G16" i="12"/>
  <c r="A18" i="12"/>
  <c r="E17" i="12"/>
  <c r="I17" i="12" s="1"/>
  <c r="B17" i="12"/>
  <c r="P17" i="12"/>
  <c r="Q17" i="12"/>
  <c r="C16" i="12"/>
  <c r="J17" i="12"/>
  <c r="F16" i="12"/>
  <c r="H16" i="12"/>
  <c r="M8" i="12"/>
  <c r="O8" i="12"/>
  <c r="L9" i="12" s="1"/>
  <c r="N9" i="12" s="1"/>
  <c r="G17" i="12" l="1"/>
  <c r="K17" i="12"/>
  <c r="J18" i="12"/>
  <c r="F17" i="12"/>
  <c r="H17" i="12"/>
  <c r="A19" i="12"/>
  <c r="E18" i="12"/>
  <c r="I18" i="12" s="1"/>
  <c r="P18" i="12"/>
  <c r="B18" i="12"/>
  <c r="D17" i="12"/>
  <c r="Q18" i="12"/>
  <c r="C17" i="12"/>
  <c r="M9" i="12"/>
  <c r="O9" i="12"/>
  <c r="L10" i="12" s="1"/>
  <c r="J19" i="12" l="1"/>
  <c r="K18" i="12"/>
  <c r="H18" i="12"/>
  <c r="F18" i="12"/>
  <c r="G18" i="12"/>
  <c r="Q19" i="12"/>
  <c r="A20" i="12"/>
  <c r="E19" i="12"/>
  <c r="I19" i="12" s="1"/>
  <c r="P19" i="12"/>
  <c r="C18" i="12"/>
  <c r="D18" i="12"/>
  <c r="B19" i="12"/>
  <c r="O10" i="12"/>
  <c r="M10" i="12"/>
  <c r="N10" i="12"/>
  <c r="K19" i="12" l="1"/>
  <c r="F19" i="12"/>
  <c r="G19" i="12"/>
  <c r="H19" i="12"/>
  <c r="E26" i="12"/>
  <c r="B26" i="12"/>
  <c r="B20" i="12"/>
  <c r="E20" i="12"/>
  <c r="D19" i="12"/>
  <c r="A21" i="12"/>
  <c r="C19" i="12"/>
  <c r="P20" i="12"/>
  <c r="L11" i="12"/>
  <c r="N11" i="12" s="1"/>
  <c r="O11" i="12" l="1"/>
  <c r="L12" i="12" s="1"/>
  <c r="M12" i="12" s="1"/>
  <c r="H26" i="12"/>
  <c r="F26" i="12"/>
  <c r="E27" i="12"/>
  <c r="G26" i="12"/>
  <c r="G20" i="12"/>
  <c r="J20" i="12" s="1"/>
  <c r="F20" i="12"/>
  <c r="I20" i="12" s="1"/>
  <c r="H20" i="12"/>
  <c r="A22" i="12"/>
  <c r="E21" i="12"/>
  <c r="D20" i="12"/>
  <c r="C20" i="12"/>
  <c r="B21" i="12"/>
  <c r="P21" i="12"/>
  <c r="B27" i="12"/>
  <c r="M11" i="12"/>
  <c r="O12" i="12" l="1"/>
  <c r="E28" i="12"/>
  <c r="F27" i="12"/>
  <c r="F21" i="12"/>
  <c r="I21" i="12" s="1"/>
  <c r="G21" i="12"/>
  <c r="J21" i="12" s="1"/>
  <c r="H21" i="12"/>
  <c r="D21" i="12"/>
  <c r="E22" i="12"/>
  <c r="B22" i="12"/>
  <c r="C21" i="12"/>
  <c r="A23" i="12"/>
  <c r="B28" i="12"/>
  <c r="P22" i="12"/>
  <c r="K20" i="12"/>
  <c r="N12" i="12"/>
  <c r="K21" i="12" l="1"/>
  <c r="F22" i="12"/>
  <c r="I22" i="12" s="1"/>
  <c r="G22" i="12"/>
  <c r="J22" i="12" s="1"/>
  <c r="H22" i="12"/>
  <c r="P23" i="12"/>
  <c r="A24" i="12"/>
  <c r="B29" i="12"/>
  <c r="E23" i="12"/>
  <c r="B23" i="12"/>
  <c r="D22" i="12"/>
  <c r="C22" i="12"/>
  <c r="E29" i="12"/>
  <c r="F28" i="12"/>
  <c r="L13" i="12"/>
  <c r="F29" i="12" l="1"/>
  <c r="E30" i="12"/>
  <c r="F23" i="12"/>
  <c r="I23" i="12" s="1"/>
  <c r="H23" i="12"/>
  <c r="G23" i="12"/>
  <c r="J23" i="12" s="1"/>
  <c r="P24" i="12"/>
  <c r="C23" i="12"/>
  <c r="B30" i="12"/>
  <c r="A25" i="12"/>
  <c r="B24" i="12"/>
  <c r="E24" i="12"/>
  <c r="D23" i="12"/>
  <c r="K22" i="12"/>
  <c r="M13" i="12"/>
  <c r="O13" i="12"/>
  <c r="N13" i="12"/>
  <c r="K23" i="12" l="1"/>
  <c r="E31" i="12"/>
  <c r="F31" i="12" s="1"/>
  <c r="F30" i="12"/>
  <c r="F24" i="12"/>
  <c r="I24" i="12" s="1"/>
  <c r="H24" i="12"/>
  <c r="G24" i="12"/>
  <c r="J24" i="12" s="1"/>
  <c r="B31" i="12"/>
  <c r="C24" i="12"/>
  <c r="C25" i="12" s="1"/>
  <c r="P25" i="12"/>
  <c r="B25" i="12"/>
  <c r="D24" i="12"/>
  <c r="D25" i="12" s="1"/>
  <c r="E25" i="12"/>
  <c r="L14" i="12"/>
  <c r="M14" i="12" s="1"/>
  <c r="K24" i="12" l="1"/>
  <c r="C26" i="12"/>
  <c r="C27" i="12" s="1"/>
  <c r="C28" i="12" s="1"/>
  <c r="C29" i="12" s="1"/>
  <c r="C30" i="12" s="1"/>
  <c r="D26" i="12"/>
  <c r="D27" i="12" s="1"/>
  <c r="D28" i="12" s="1"/>
  <c r="D29" i="12" s="1"/>
  <c r="G25" i="12"/>
  <c r="H25" i="12"/>
  <c r="F25" i="12"/>
  <c r="I25" i="12" s="1"/>
  <c r="N14" i="12"/>
  <c r="O14" i="12"/>
  <c r="D30" i="12" l="1"/>
  <c r="G27" i="12"/>
  <c r="J25" i="12"/>
  <c r="K25" i="12" s="1"/>
  <c r="H27" i="12"/>
  <c r="L15" i="12"/>
  <c r="O15" i="12" s="1"/>
  <c r="G28" i="12" l="1"/>
  <c r="G29" i="12" s="1"/>
  <c r="G30" i="12" s="1"/>
  <c r="G31" i="12" s="1"/>
  <c r="H28" i="12"/>
  <c r="H29" i="12" s="1"/>
  <c r="M15" i="12"/>
  <c r="N15" i="12"/>
  <c r="H30" i="12" l="1"/>
  <c r="H31" i="12" s="1"/>
  <c r="L16" i="12"/>
  <c r="N16" i="12" s="1"/>
  <c r="M16" i="12" l="1"/>
  <c r="O16" i="12"/>
  <c r="L17" i="12" l="1"/>
  <c r="M17" i="12" l="1"/>
  <c r="N17" i="12"/>
  <c r="O17" i="12"/>
  <c r="L18" i="12" l="1"/>
  <c r="M18" i="12" s="1"/>
  <c r="N18" i="12" l="1"/>
  <c r="O18" i="12"/>
  <c r="L19" i="12" l="1"/>
  <c r="M19" i="12" s="1"/>
  <c r="N19" i="12" l="1"/>
  <c r="O19" i="12"/>
  <c r="L26" i="12" l="1"/>
  <c r="N26" i="12" s="1"/>
  <c r="L20" i="12"/>
  <c r="M20" i="12" s="1"/>
  <c r="O26" i="12" l="1"/>
  <c r="L27" i="12" s="1"/>
  <c r="N27" i="12" s="1"/>
  <c r="N20" i="12"/>
  <c r="O20" i="12"/>
  <c r="O27" i="12" l="1"/>
  <c r="L21" i="12"/>
  <c r="M21" i="12" s="1"/>
  <c r="N21" i="12" l="1"/>
  <c r="O21" i="12"/>
  <c r="L28" i="12"/>
  <c r="N28" i="12" s="1"/>
  <c r="L22" i="12" l="1"/>
  <c r="M22" i="12" s="1"/>
  <c r="O28" i="12"/>
  <c r="O22" i="12" l="1"/>
  <c r="N22" i="12"/>
  <c r="L29" i="12"/>
  <c r="N29" i="12" s="1"/>
  <c r="L23" i="12" l="1"/>
  <c r="M23" i="12" s="1"/>
  <c r="O29" i="12"/>
  <c r="N23" i="12" l="1"/>
  <c r="O23" i="12"/>
  <c r="L30" i="12"/>
  <c r="N30" i="12" s="1"/>
  <c r="L24" i="12" l="1"/>
  <c r="M24" i="12" s="1"/>
  <c r="O30" i="12"/>
  <c r="L31" i="12" s="1"/>
  <c r="N31" i="12" s="1"/>
  <c r="N24" i="12" l="1"/>
  <c r="O24" i="12"/>
  <c r="O31" i="12"/>
  <c r="L25" i="12" l="1"/>
  <c r="M25" i="12" s="1"/>
  <c r="N25" i="12" l="1"/>
  <c r="O25" i="12"/>
</calcChain>
</file>

<file path=xl/sharedStrings.xml><?xml version="1.0" encoding="utf-8"?>
<sst xmlns="http://schemas.openxmlformats.org/spreadsheetml/2006/main" count="437" uniqueCount="238">
  <si>
    <t>Chamber ID</t>
  </si>
  <si>
    <t>QC4 arrival</t>
  </si>
  <si>
    <t>Electric test</t>
  </si>
  <si>
    <t>HV scan</t>
  </si>
  <si>
    <t>Stability start</t>
  </si>
  <si>
    <t>Leak test</t>
  </si>
  <si>
    <t>SM ID</t>
  </si>
  <si>
    <t>Back to QC3</t>
  </si>
  <si>
    <t>Back to QC4</t>
  </si>
  <si>
    <t>SM delivery</t>
  </si>
  <si>
    <t>Status</t>
  </si>
  <si>
    <t>Stability end</t>
  </si>
  <si>
    <t>COMMENTS</t>
  </si>
  <si>
    <t>chambers</t>
  </si>
  <si>
    <t>Reception date</t>
  </si>
  <si>
    <t xml:space="preserve">SM assembled </t>
  </si>
  <si>
    <t>Gas leak test</t>
  </si>
  <si>
    <t>Cooling test</t>
  </si>
  <si>
    <t>DB updated</t>
  </si>
  <si>
    <t>DB Updated</t>
  </si>
  <si>
    <t>Stored to the rack for P5</t>
  </si>
  <si>
    <t>Removed</t>
  </si>
  <si>
    <t>CHAMBER</t>
  </si>
  <si>
    <t>ACTIONS</t>
  </si>
  <si>
    <t>Coonectivity</t>
  </si>
  <si>
    <t>Stability test time [days]</t>
  </si>
  <si>
    <t>Comments</t>
  </si>
  <si>
    <t>Actions</t>
  </si>
  <si>
    <t>Chambers RE4-2 ready per week</t>
  </si>
  <si>
    <t>Chambers RE4-3 ready per week</t>
  </si>
  <si>
    <t>SM</t>
  </si>
  <si>
    <t xml:space="preserve"> RE4-3 ready </t>
  </si>
  <si>
    <t xml:space="preserve">RE4-2 ready </t>
  </si>
  <si>
    <t>remaining RE4-2</t>
  </si>
  <si>
    <t>remaining RE4-3</t>
  </si>
  <si>
    <t>Column2</t>
  </si>
  <si>
    <t>Column3</t>
  </si>
  <si>
    <t>Week starting</t>
  </si>
  <si>
    <t>Modules Total</t>
  </si>
  <si>
    <t>Fridays</t>
  </si>
  <si>
    <t>Expected arrival</t>
  </si>
  <si>
    <t>Received</t>
  </si>
  <si>
    <t>Delivered</t>
  </si>
  <si>
    <t>Expected RE4-2</t>
  </si>
  <si>
    <t>Received RE4-2</t>
  </si>
  <si>
    <t>Expected SM</t>
  </si>
  <si>
    <t>Under Test</t>
  </si>
  <si>
    <t>To be delivered</t>
  </si>
  <si>
    <t>Expecting</t>
  </si>
  <si>
    <t>DELAY RESPECT TO THE CALENDAR</t>
  </si>
  <si>
    <t>DAYS</t>
  </si>
  <si>
    <t>DELIVERED</t>
  </si>
  <si>
    <t>UNDER TEST</t>
  </si>
  <si>
    <t>EXPECTING</t>
  </si>
  <si>
    <t>RECEIVED</t>
  </si>
  <si>
    <t>Expected RE4-3</t>
  </si>
  <si>
    <t>TO BE DELIVERED</t>
  </si>
  <si>
    <t>Expected Delivery</t>
  </si>
  <si>
    <t>Expected Arrival</t>
  </si>
  <si>
    <t>AC PS</t>
  </si>
  <si>
    <t>DC PS</t>
  </si>
  <si>
    <t>FEBs</t>
  </si>
  <si>
    <t>commentss</t>
  </si>
  <si>
    <t>Gas CH</t>
  </si>
  <si>
    <t>Starting</t>
  </si>
  <si>
    <t>Shipment Date to P5</t>
  </si>
  <si>
    <t>CHECKS DONE</t>
  </si>
  <si>
    <t>CMS-RE4-3-GENT-108</t>
  </si>
  <si>
    <t>2nd Endcap</t>
  </si>
  <si>
    <t>Vlado-Alexander</t>
  </si>
  <si>
    <t>Vlado-Alexander -Iury</t>
  </si>
  <si>
    <t>Vlado-Alexander-Iury</t>
  </si>
  <si>
    <t>Alexander-Iury</t>
  </si>
  <si>
    <t>Week</t>
  </si>
  <si>
    <t>Ending</t>
  </si>
  <si>
    <t>SM Team</t>
  </si>
  <si>
    <t>QC4 Team</t>
  </si>
  <si>
    <t>Column1</t>
  </si>
  <si>
    <t>Column4</t>
  </si>
  <si>
    <t>SM TEAM</t>
  </si>
  <si>
    <t>QC4 TEAM</t>
  </si>
  <si>
    <t>Analog</t>
  </si>
  <si>
    <t>Digital</t>
  </si>
  <si>
    <t>FEBS</t>
  </si>
  <si>
    <t>Connectivity</t>
  </si>
  <si>
    <t>Under Test RE4-3</t>
  </si>
  <si>
    <t>Under Test RE4-2</t>
  </si>
  <si>
    <t>Friday day</t>
  </si>
  <si>
    <t>GENT</t>
  </si>
  <si>
    <t>CERN</t>
  </si>
  <si>
    <t>INDIA</t>
  </si>
  <si>
    <t>Back From Retrofitted/Connector</t>
  </si>
  <si>
    <t>GAS LINE</t>
  </si>
  <si>
    <t>GAS START</t>
  </si>
  <si>
    <t>GAS STOP</t>
  </si>
  <si>
    <t>HV scan CABLE</t>
  </si>
  <si>
    <t>HV stability CABLE</t>
  </si>
  <si>
    <t>"2/2" - supply : top</t>
  </si>
  <si>
    <t>"1/2" - supply : top</t>
  </si>
  <si>
    <t>CONEXION ORDER</t>
  </si>
  <si>
    <t>OPEN</t>
  </si>
  <si>
    <t>MODE</t>
  </si>
  <si>
    <t>"1/1" - supply : top</t>
  </si>
  <si>
    <t>cable number</t>
  </si>
  <si>
    <t>slot</t>
  </si>
  <si>
    <t>ch-1</t>
  </si>
  <si>
    <t>QC4.2-station</t>
  </si>
  <si>
    <t>length</t>
  </si>
  <si>
    <t>gas channel</t>
  </si>
  <si>
    <t>line 1</t>
  </si>
  <si>
    <t>red001/pino-16</t>
  </si>
  <si>
    <t>disconnected</t>
  </si>
  <si>
    <t>12m</t>
  </si>
  <si>
    <t>1 : attached to the tank</t>
  </si>
  <si>
    <t>14m</t>
  </si>
  <si>
    <t>2 (top?)</t>
  </si>
  <si>
    <t>15m</t>
  </si>
  <si>
    <t>bad cable (Top)</t>
  </si>
  <si>
    <t>005red/pino-13</t>
  </si>
  <si>
    <t>lin2</t>
  </si>
  <si>
    <t>14/pino-8</t>
  </si>
  <si>
    <t>22m</t>
  </si>
  <si>
    <t>18m</t>
  </si>
  <si>
    <t>4/pino-7</t>
  </si>
  <si>
    <t>line 3</t>
  </si>
  <si>
    <t>32/pino-10</t>
  </si>
  <si>
    <t>30/pino-12</t>
  </si>
  <si>
    <t>33/pino-11</t>
  </si>
  <si>
    <t>28/pino-9</t>
  </si>
  <si>
    <t>line 4</t>
  </si>
  <si>
    <t>5white/pino-5</t>
  </si>
  <si>
    <t>white001/pino-6</t>
  </si>
  <si>
    <t>(new gas rack 1)</t>
  </si>
  <si>
    <t>(new gas rack 2)</t>
  </si>
  <si>
    <t>(new gas rack 3)</t>
  </si>
  <si>
    <t>line 5</t>
  </si>
  <si>
    <t>pino-4</t>
  </si>
  <si>
    <t>pino-3</t>
  </si>
  <si>
    <t>line 6</t>
  </si>
  <si>
    <t>25m</t>
  </si>
  <si>
    <t>pino-1</t>
  </si>
  <si>
    <t>pino-2</t>
  </si>
  <si>
    <t>USED red=yes</t>
  </si>
  <si>
    <t xml:space="preserve"> </t>
  </si>
  <si>
    <t>SLOT</t>
  </si>
  <si>
    <t>CHANNEL</t>
  </si>
  <si>
    <t>Chamber 1</t>
  </si>
  <si>
    <t>Chamber 2</t>
  </si>
  <si>
    <t>Chamber 3</t>
  </si>
  <si>
    <t>Chamber 4</t>
  </si>
  <si>
    <t>Chamber 5</t>
  </si>
  <si>
    <t>Chamber 6</t>
  </si>
  <si>
    <t>Chamber 7</t>
  </si>
  <si>
    <t>Chamber 8</t>
  </si>
  <si>
    <t>Chamber 9</t>
  </si>
  <si>
    <t>Chamber 10</t>
  </si>
  <si>
    <t>Chamber 11</t>
  </si>
  <si>
    <t>Chamber 12</t>
  </si>
  <si>
    <t>Chamber 13</t>
  </si>
  <si>
    <t>Chamber 14</t>
  </si>
  <si>
    <t>Chamber 15</t>
  </si>
  <si>
    <t>Isabel-Nicolas-Francesco</t>
  </si>
  <si>
    <t>CMS-RE4-2-CERN-098</t>
  </si>
  <si>
    <t>CMS-RE4-3-GENT-114</t>
  </si>
  <si>
    <t>CHANGED TO</t>
  </si>
  <si>
    <t>CHANGED ON</t>
  </si>
  <si>
    <t>Alexander</t>
  </si>
  <si>
    <t>Isabel-Severiano</t>
  </si>
  <si>
    <t>Isabel-Nicolas</t>
  </si>
  <si>
    <t>Isabel-Nicolas-Severiano</t>
  </si>
  <si>
    <t>Nicolas-Severiano</t>
  </si>
  <si>
    <t>Nicolas</t>
  </si>
  <si>
    <t>HV cable offset (mm +-1)</t>
  </si>
  <si>
    <t>Chamber</t>
  </si>
  <si>
    <t>Date</t>
  </si>
  <si>
    <t>Severiano</t>
  </si>
  <si>
    <t>CMS-RE4-2-CERN-017</t>
  </si>
  <si>
    <t>CMS-RE4-3-CERN-004</t>
  </si>
  <si>
    <t>GIF</t>
  </si>
  <si>
    <t>CMS-RE4-3-CERN-154</t>
  </si>
  <si>
    <t>CMS-RE4-3-CERN-153</t>
  </si>
  <si>
    <t>CMS-RE4-3-CERN-160</t>
  </si>
  <si>
    <t>CMS-RE4-3-GHENT-114</t>
  </si>
  <si>
    <t>25/04/2014 11;15</t>
  </si>
  <si>
    <t>Shipment Date to 904</t>
  </si>
  <si>
    <t>Comment</t>
  </si>
  <si>
    <t>SPARES  TYPE 2</t>
  </si>
  <si>
    <t>SPARES TYPE 3</t>
  </si>
  <si>
    <t>CMS-RE4-2-BARC-155</t>
  </si>
  <si>
    <t>CMS-RE4-2-BARC-156</t>
  </si>
  <si>
    <t>CMS-RE4-2-BARC-157</t>
  </si>
  <si>
    <t>CMS-RE4-2-BARC-158</t>
  </si>
  <si>
    <t>CMS-RE4-2-BARC-159</t>
  </si>
  <si>
    <t>CMS-RE4-2-BARC-161</t>
  </si>
  <si>
    <t>CMS-RE4-2-PANJAB-BARC-162</t>
  </si>
  <si>
    <t>CMS-RE4-2-PANJAB-BARC-163</t>
  </si>
  <si>
    <t>CMS-RE4-2-PANJAB-BARC-164</t>
  </si>
  <si>
    <t>During Commissionning TW gap trip, 2 holes on insulation plastic foil located on top of   the HV pad of TW, see report TC meeting of 2/06/14,  Cu foil changed, TW gap also changed oold : KODEL-CMS-RE4-3-TW069
replaced by : KODEL-CMS-RE4-3-TW087</t>
  </si>
  <si>
    <t>10/04/2014 -trolley #4,                                                                  22/09/2014  - trolley # 1</t>
  </si>
  <si>
    <t xml:space="preserve">Chamber GHENT-108  TW High currents Chamber replaced by RE4_3_ CERN-154  </t>
  </si>
  <si>
    <t>can1</t>
  </si>
  <si>
    <t>Chamber run in the GIF without gas but with HV at 9.5 KV with source ON for two weeks, increase of the currents</t>
  </si>
  <si>
    <t>OK</t>
  </si>
  <si>
    <t>check Brd1, VHT4 high 227</t>
  </si>
  <si>
    <t>4-5</t>
  </si>
  <si>
    <t>2-3</t>
  </si>
  <si>
    <t>0-1</t>
  </si>
  <si>
    <t>CMS-RE4-3-CERN-175</t>
  </si>
  <si>
    <t>CMS-RE4-3-CERN-176</t>
  </si>
  <si>
    <t>CMS-RE4-3-CERN-174</t>
  </si>
  <si>
    <t>CMS-RE4-3-GENT-171</t>
  </si>
  <si>
    <t>CMS-RE4-3-GENT-172</t>
  </si>
  <si>
    <t>CMS-RE4-3-GENT-173</t>
  </si>
  <si>
    <t>CMS-RE4-3-GENT-177</t>
  </si>
  <si>
    <t>CMS-RE4-2-CERN-165</t>
  </si>
  <si>
    <t>CMS-RE4-2-CERN-170</t>
  </si>
  <si>
    <t>CMS-RE4-2-CERN-168</t>
  </si>
  <si>
    <t>CMS-RE4-3-GENT-150</t>
  </si>
  <si>
    <t>CMS-RE4-2-CERN-166</t>
  </si>
  <si>
    <t>CMS-RE4-3-CERN-178</t>
  </si>
  <si>
    <t>CMS-RE4-2-BARC-162</t>
  </si>
  <si>
    <t>CMS-RE4-3-GHENT-177</t>
  </si>
  <si>
    <t>CMS-RE4-3-GHENT-150</t>
  </si>
  <si>
    <t>22/09/2014 - trolley #1</t>
  </si>
  <si>
    <t>25-avr.</t>
  </si>
  <si>
    <t xml:space="preserve">22/09/2014 : Returned from P5 overpressure 5 bars  both chambers have been replaced </t>
  </si>
  <si>
    <t>CMS-RE4-2-CERN-167</t>
  </si>
  <si>
    <t>CMS-RE4-2-CERN-169</t>
  </si>
  <si>
    <t>20/20/2015</t>
  </si>
  <si>
    <t>SPARE</t>
  </si>
  <si>
    <t>HOSPITAL</t>
  </si>
  <si>
    <t>CMS-RE4-3-GENT-183</t>
  </si>
  <si>
    <t>CMS-RE4-3-GENT-179</t>
  </si>
  <si>
    <t>CMS-RE4-3-GENT-180</t>
  </si>
  <si>
    <t>CMS-RE4-3-GENT-184</t>
  </si>
  <si>
    <t>GIF++ ( ghent)</t>
  </si>
  <si>
    <t>GIF++(ghent)</t>
  </si>
  <si>
    <t>GIF(old)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</si>
</sst>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0C]d\-mmm;@"/>
    <numFmt numFmtId="165" formatCode="[$-40C]d\-mmm\-yy;@"/>
    <numFmt numFmtId="166" formatCode="[$-F800]dddd\,\ mmmm\ dd\,\ yyyy"/>
    <numFmt numFmtId="167" formatCode="[$-409]d\-mmm\-yy;@"/>
    <numFmt numFmtId="168" formatCode="[$-409]dd\-mmm\-yy;@"/>
    <numFmt numFmtId="169" formatCode="m/d/yy\ h:mm;@"/>
    <numFmt numFmtId="170" formatCode="[$-409]d\-mmm;@"/>
    <numFmt numFmtId="171" formatCode="0.000"/>
    <numFmt numFmtId="172" formatCode="dd/mm/yy;@"/>
    <numFmt numFmtId="173" formatCode="d/m/yy\ h:mm;@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D9D9D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/>
      <right/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28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</cellStyleXfs>
  <cellXfs count="3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1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167" fontId="3" fillId="0" borderId="0" xfId="0" applyNumberFormat="1" applyFont="1" applyAlignment="1">
      <alignment horizontal="center" wrapText="1"/>
    </xf>
    <xf numFmtId="167" fontId="4" fillId="2" borderId="0" xfId="2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3" fillId="0" borderId="0" xfId="0" applyNumberFormat="1" applyFont="1" applyAlignment="1">
      <alignment horizontal="center" wrapText="1"/>
    </xf>
    <xf numFmtId="168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 wrapText="1"/>
    </xf>
    <xf numFmtId="169" fontId="0" fillId="0" borderId="0" xfId="0" applyNumberFormat="1" applyAlignment="1">
      <alignment horizontal="center"/>
    </xf>
    <xf numFmtId="166" fontId="6" fillId="0" borderId="0" xfId="0" applyNumberFormat="1" applyFont="1"/>
    <xf numFmtId="167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70" fontId="6" fillId="0" borderId="0" xfId="0" applyNumberFormat="1" applyFont="1" applyFill="1" applyBorder="1" applyAlignment="1">
      <alignment wrapText="1"/>
    </xf>
    <xf numFmtId="0" fontId="0" fillId="0" borderId="0" xfId="0" applyNumberFormat="1" applyAlignment="1">
      <alignment horizontal="center"/>
    </xf>
    <xf numFmtId="166" fontId="11" fillId="4" borderId="0" xfId="0" applyNumberFormat="1" applyFont="1" applyFill="1"/>
    <xf numFmtId="1" fontId="6" fillId="0" borderId="0" xfId="0" applyNumberFormat="1" applyFont="1" applyBorder="1"/>
    <xf numFmtId="0" fontId="6" fillId="0" borderId="0" xfId="0" applyFont="1" applyBorder="1"/>
    <xf numFmtId="1" fontId="7" fillId="0" borderId="0" xfId="0" applyNumberFormat="1" applyFont="1" applyBorder="1" applyAlignment="1">
      <alignment wrapText="1"/>
    </xf>
    <xf numFmtId="14" fontId="6" fillId="0" borderId="4" xfId="0" applyNumberFormat="1" applyFont="1" applyBorder="1"/>
    <xf numFmtId="1" fontId="0" fillId="0" borderId="0" xfId="0" applyNumberFormat="1" applyBorder="1"/>
    <xf numFmtId="1" fontId="0" fillId="0" borderId="5" xfId="0" applyNumberFormat="1" applyBorder="1"/>
    <xf numFmtId="14" fontId="6" fillId="0" borderId="6" xfId="0" applyNumberFormat="1" applyFont="1" applyBorder="1"/>
    <xf numFmtId="0" fontId="0" fillId="0" borderId="7" xfId="0" applyBorder="1"/>
    <xf numFmtId="170" fontId="6" fillId="0" borderId="7" xfId="0" applyNumberFormat="1" applyFont="1" applyFill="1" applyBorder="1" applyAlignment="1">
      <alignment wrapText="1"/>
    </xf>
    <xf numFmtId="1" fontId="6" fillId="0" borderId="7" xfId="0" applyNumberFormat="1" applyFont="1" applyBorder="1"/>
    <xf numFmtId="0" fontId="6" fillId="0" borderId="7" xfId="0" applyFont="1" applyBorder="1"/>
    <xf numFmtId="1" fontId="7" fillId="0" borderId="7" xfId="0" applyNumberFormat="1" applyFont="1" applyBorder="1" applyAlignment="1">
      <alignment wrapText="1"/>
    </xf>
    <xf numFmtId="1" fontId="0" fillId="0" borderId="7" xfId="0" applyNumberFormat="1" applyBorder="1"/>
    <xf numFmtId="1" fontId="0" fillId="0" borderId="8" xfId="0" applyNumberFormat="1" applyBorder="1"/>
    <xf numFmtId="1" fontId="6" fillId="0" borderId="4" xfId="0" applyNumberFormat="1" applyFont="1" applyBorder="1"/>
    <xf numFmtId="0" fontId="0" fillId="0" borderId="6" xfId="0" applyBorder="1"/>
    <xf numFmtId="1" fontId="12" fillId="0" borderId="4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 wrapText="1"/>
    </xf>
    <xf numFmtId="170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Border="1"/>
    <xf numFmtId="14" fontId="12" fillId="0" borderId="0" xfId="0" applyNumberFormat="1" applyFont="1" applyBorder="1"/>
    <xf numFmtId="1" fontId="13" fillId="4" borderId="6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66" fontId="13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4" fontId="12" fillId="5" borderId="0" xfId="0" applyNumberFormat="1" applyFont="1" applyFill="1" applyBorder="1"/>
    <xf numFmtId="1" fontId="12" fillId="5" borderId="4" xfId="0" applyNumberFormat="1" applyFont="1" applyFill="1" applyBorder="1" applyAlignment="1">
      <alignment horizontal="center"/>
    </xf>
    <xf numFmtId="1" fontId="12" fillId="5" borderId="0" xfId="0" applyNumberFormat="1" applyFont="1" applyFill="1" applyBorder="1" applyAlignment="1">
      <alignment horizontal="center"/>
    </xf>
    <xf numFmtId="170" fontId="12" fillId="5" borderId="0" xfId="0" applyNumberFormat="1" applyFont="1" applyFill="1" applyBorder="1" applyAlignment="1">
      <alignment horizontal="center" wrapText="1"/>
    </xf>
    <xf numFmtId="1" fontId="8" fillId="5" borderId="0" xfId="0" applyNumberFormat="1" applyFont="1" applyFill="1" applyBorder="1" applyAlignment="1">
      <alignment horizontal="center" wrapText="1"/>
    </xf>
    <xf numFmtId="1" fontId="4" fillId="2" borderId="0" xfId="2" applyNumberFormat="1" applyAlignment="1">
      <alignment horizontal="center"/>
    </xf>
    <xf numFmtId="166" fontId="0" fillId="0" borderId="0" xfId="0" applyNumberFormat="1"/>
    <xf numFmtId="0" fontId="1" fillId="0" borderId="0" xfId="0" applyFont="1"/>
    <xf numFmtId="165" fontId="14" fillId="0" borderId="0" xfId="0" applyNumberFormat="1" applyFont="1" applyAlignment="1">
      <alignment horizontal="center" wrapText="1"/>
    </xf>
    <xf numFmtId="167" fontId="14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14" fontId="12" fillId="6" borderId="0" xfId="0" applyNumberFormat="1" applyFont="1" applyFill="1" applyBorder="1"/>
    <xf numFmtId="1" fontId="12" fillId="6" borderId="4" xfId="0" applyNumberFormat="1" applyFont="1" applyFill="1" applyBorder="1" applyAlignment="1">
      <alignment horizontal="center"/>
    </xf>
    <xf numFmtId="1" fontId="12" fillId="6" borderId="0" xfId="0" applyNumberFormat="1" applyFont="1" applyFill="1" applyBorder="1" applyAlignment="1">
      <alignment horizontal="center"/>
    </xf>
    <xf numFmtId="170" fontId="12" fillId="6" borderId="0" xfId="0" applyNumberFormat="1" applyFont="1" applyFill="1" applyBorder="1" applyAlignment="1">
      <alignment horizontal="center" wrapText="1"/>
    </xf>
    <xf numFmtId="1" fontId="8" fillId="6" borderId="0" xfId="0" applyNumberFormat="1" applyFont="1" applyFill="1" applyBorder="1" applyAlignment="1">
      <alignment horizontal="center" wrapText="1"/>
    </xf>
    <xf numFmtId="0" fontId="0" fillId="0" borderId="0" xfId="0" applyFont="1"/>
    <xf numFmtId="1" fontId="0" fillId="0" borderId="0" xfId="0" applyNumberFormat="1" applyFont="1"/>
    <xf numFmtId="0" fontId="16" fillId="0" borderId="0" xfId="0" applyFont="1"/>
    <xf numFmtId="1" fontId="16" fillId="0" borderId="0" xfId="0" applyNumberFormat="1" applyFont="1"/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65" fontId="9" fillId="7" borderId="0" xfId="0" applyNumberFormat="1" applyFont="1" applyFill="1" applyAlignment="1">
      <alignment horizontal="center"/>
    </xf>
    <xf numFmtId="1" fontId="9" fillId="7" borderId="0" xfId="0" applyNumberFormat="1" applyFont="1" applyFill="1" applyAlignment="1">
      <alignment horizontal="center"/>
    </xf>
    <xf numFmtId="167" fontId="9" fillId="7" borderId="0" xfId="0" applyNumberFormat="1" applyFont="1" applyFill="1" applyAlignment="1">
      <alignment horizontal="center"/>
    </xf>
    <xf numFmtId="169" fontId="9" fillId="7" borderId="0" xfId="0" applyNumberFormat="1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165" fontId="17" fillId="7" borderId="0" xfId="0" applyNumberFormat="1" applyFont="1" applyFill="1" applyAlignment="1">
      <alignment horizontal="center"/>
    </xf>
    <xf numFmtId="168" fontId="17" fillId="7" borderId="0" xfId="0" applyNumberFormat="1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" fontId="17" fillId="7" borderId="0" xfId="0" applyNumberFormat="1" applyFont="1" applyFill="1" applyAlignment="1">
      <alignment horizontal="center"/>
    </xf>
    <xf numFmtId="0" fontId="17" fillId="7" borderId="0" xfId="0" applyFont="1" applyFill="1" applyAlignment="1">
      <alignment horizontal="center" wrapText="1"/>
    </xf>
    <xf numFmtId="0" fontId="19" fillId="8" borderId="0" xfId="0" applyFont="1" applyFill="1" applyAlignment="1">
      <alignment horizontal="center" vertical="top" wrapText="1"/>
    </xf>
    <xf numFmtId="1" fontId="1" fillId="0" borderId="0" xfId="0" applyNumberFormat="1" applyFont="1"/>
    <xf numFmtId="14" fontId="12" fillId="3" borderId="0" xfId="0" applyNumberFormat="1" applyFont="1" applyFill="1" applyBorder="1"/>
    <xf numFmtId="1" fontId="12" fillId="3" borderId="4" xfId="0" applyNumberFormat="1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center"/>
    </xf>
    <xf numFmtId="170" fontId="12" fillId="3" borderId="0" xfId="0" applyNumberFormat="1" applyFont="1" applyFill="1" applyBorder="1" applyAlignment="1">
      <alignment horizontal="center" wrapText="1"/>
    </xf>
    <xf numFmtId="1" fontId="8" fillId="3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2" borderId="0" xfId="2" applyNumberFormat="1"/>
    <xf numFmtId="1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5" fontId="4" fillId="2" borderId="0" xfId="2" applyNumberFormat="1"/>
    <xf numFmtId="0" fontId="20" fillId="0" borderId="0" xfId="0" applyFont="1" applyAlignment="1">
      <alignment horizontal="center"/>
    </xf>
    <xf numFmtId="1" fontId="12" fillId="0" borderId="9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66" fontId="12" fillId="0" borderId="10" xfId="0" applyNumberFormat="1" applyFont="1" applyFill="1" applyBorder="1" applyAlignment="1">
      <alignment horizontal="center" wrapText="1"/>
    </xf>
    <xf numFmtId="1" fontId="12" fillId="0" borderId="10" xfId="0" applyNumberFormat="1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171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0" fillId="9" borderId="0" xfId="0" applyFill="1" applyAlignment="1">
      <alignment horizontal="center"/>
    </xf>
    <xf numFmtId="17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4" fontId="4" fillId="9" borderId="0" xfId="2" applyNumberFormat="1" applyFill="1"/>
    <xf numFmtId="165" fontId="1" fillId="9" borderId="0" xfId="0" applyNumberFormat="1" applyFont="1" applyFill="1" applyAlignment="1">
      <alignment horizontal="center"/>
    </xf>
    <xf numFmtId="0" fontId="0" fillId="9" borderId="0" xfId="0" applyFill="1"/>
    <xf numFmtId="165" fontId="2" fillId="9" borderId="0" xfId="1" applyNumberFormat="1" applyFill="1" applyAlignment="1">
      <alignment horizontal="center"/>
    </xf>
    <xf numFmtId="22" fontId="4" fillId="9" borderId="0" xfId="2" applyNumberFormat="1" applyFill="1"/>
    <xf numFmtId="1" fontId="4" fillId="9" borderId="0" xfId="2" applyNumberFormat="1" applyFill="1" applyAlignment="1">
      <alignment horizontal="center"/>
    </xf>
    <xf numFmtId="167" fontId="4" fillId="9" borderId="0" xfId="2" applyNumberFormat="1" applyFill="1" applyAlignment="1">
      <alignment horizontal="center"/>
    </xf>
    <xf numFmtId="167" fontId="9" fillId="9" borderId="0" xfId="0" applyNumberFormat="1" applyFont="1" applyFill="1" applyAlignment="1">
      <alignment horizontal="center"/>
    </xf>
    <xf numFmtId="167" fontId="10" fillId="9" borderId="0" xfId="0" applyNumberFormat="1" applyFont="1" applyFill="1" applyAlignment="1">
      <alignment horizontal="center"/>
    </xf>
    <xf numFmtId="0" fontId="10" fillId="9" borderId="0" xfId="0" applyNumberFormat="1" applyFont="1" applyFill="1" applyAlignment="1">
      <alignment horizontal="center"/>
    </xf>
    <xf numFmtId="165" fontId="9" fillId="9" borderId="0" xfId="0" applyNumberFormat="1" applyFont="1" applyFill="1" applyAlignment="1">
      <alignment horizontal="center"/>
    </xf>
    <xf numFmtId="22" fontId="4" fillId="9" borderId="0" xfId="2" applyNumberFormat="1" applyFill="1" applyAlignment="1">
      <alignment horizontal="center"/>
    </xf>
    <xf numFmtId="0" fontId="0" fillId="0" borderId="0" xfId="0" applyAlignment="1">
      <alignment horizontal="center" vertical="center"/>
    </xf>
    <xf numFmtId="15" fontId="4" fillId="0" borderId="0" xfId="2" applyNumberFormat="1" applyFill="1"/>
    <xf numFmtId="165" fontId="2" fillId="0" borderId="0" xfId="1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0" fillId="0" borderId="0" xfId="0"/>
    <xf numFmtId="14" fontId="0" fillId="0" borderId="0" xfId="0" applyNumberFormat="1"/>
    <xf numFmtId="166" fontId="0" fillId="0" borderId="0" xfId="0" applyNumberFormat="1" applyAlignment="1">
      <alignment horizontal="left"/>
    </xf>
    <xf numFmtId="0" fontId="12" fillId="0" borderId="0" xfId="0" applyFont="1" applyAlignment="1">
      <alignment horizontal="center"/>
    </xf>
    <xf numFmtId="167" fontId="0" fillId="0" borderId="0" xfId="0" applyNumberFormat="1"/>
    <xf numFmtId="172" fontId="3" fillId="0" borderId="2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73" fontId="9" fillId="0" borderId="0" xfId="0" applyNumberFormat="1" applyFont="1"/>
    <xf numFmtId="168" fontId="9" fillId="0" borderId="0" xfId="0" applyNumberFormat="1" applyFont="1" applyAlignment="1">
      <alignment horizontal="center"/>
    </xf>
    <xf numFmtId="172" fontId="9" fillId="0" borderId="0" xfId="0" applyNumberFormat="1" applyFont="1" applyAlignment="1">
      <alignment horizontal="center"/>
    </xf>
    <xf numFmtId="0" fontId="9" fillId="0" borderId="0" xfId="0" applyFont="1" applyBorder="1"/>
    <xf numFmtId="165" fontId="0" fillId="12" borderId="0" xfId="0" applyNumberFormat="1" applyFill="1" applyAlignment="1">
      <alignment horizontal="center"/>
    </xf>
    <xf numFmtId="165" fontId="0" fillId="13" borderId="0" xfId="0" applyNumberFormat="1" applyFill="1" applyAlignment="1">
      <alignment horizontal="center"/>
    </xf>
    <xf numFmtId="165" fontId="10" fillId="11" borderId="0" xfId="0" applyNumberFormat="1" applyFont="1" applyFill="1" applyAlignment="1">
      <alignment horizontal="center" vertical="center"/>
    </xf>
    <xf numFmtId="22" fontId="23" fillId="0" borderId="0" xfId="2" applyNumberFormat="1" applyFont="1" applyFill="1" applyBorder="1"/>
    <xf numFmtId="165" fontId="10" fillId="13" borderId="0" xfId="0" applyNumberFormat="1" applyFont="1" applyFill="1" applyAlignment="1">
      <alignment horizontal="center" vertical="center"/>
    </xf>
    <xf numFmtId="14" fontId="4" fillId="9" borderId="0" xfId="2" applyNumberFormat="1" applyFill="1" applyAlignment="1">
      <alignment horizontal="center"/>
    </xf>
    <xf numFmtId="1" fontId="14" fillId="7" borderId="0" xfId="0" applyNumberFormat="1" applyFont="1" applyFill="1" applyAlignment="1">
      <alignment horizontal="center"/>
    </xf>
    <xf numFmtId="0" fontId="0" fillId="0" borderId="0" xfId="0"/>
    <xf numFmtId="167" fontId="4" fillId="2" borderId="0" xfId="2" applyNumberFormat="1"/>
    <xf numFmtId="0" fontId="0" fillId="0" borderId="0" xfId="0" applyAlignment="1">
      <alignment horizontal="center" vertical="center"/>
    </xf>
    <xf numFmtId="0" fontId="0" fillId="0" borderId="0" xfId="0"/>
    <xf numFmtId="22" fontId="0" fillId="0" borderId="0" xfId="0" applyNumberFormat="1"/>
    <xf numFmtId="165" fontId="3" fillId="0" borderId="0" xfId="0" applyNumberFormat="1" applyFont="1" applyAlignment="1">
      <alignment horizontal="right" vertical="center" wrapText="1"/>
    </xf>
    <xf numFmtId="0" fontId="0" fillId="9" borderId="0" xfId="0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9" fillId="7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4" borderId="1" xfId="2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14" borderId="1" xfId="205" applyFill="1" applyBorder="1" applyAlignment="1">
      <alignment horizontal="center" vertical="center"/>
    </xf>
    <xf numFmtId="0" fontId="10" fillId="14" borderId="1" xfId="2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8" fontId="4" fillId="2" borderId="0" xfId="2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69" fontId="3" fillId="0" borderId="0" xfId="0" applyNumberFormat="1" applyFont="1" applyAlignment="1">
      <alignment horizontal="right" vertical="center" wrapText="1"/>
    </xf>
    <xf numFmtId="165" fontId="2" fillId="9" borderId="0" xfId="1" applyNumberFormat="1" applyFill="1" applyAlignment="1">
      <alignment horizontal="right" vertical="center"/>
    </xf>
    <xf numFmtId="173" fontId="0" fillId="0" borderId="0" xfId="0" applyNumberFormat="1" applyAlignment="1">
      <alignment horizontal="right" vertical="center"/>
    </xf>
    <xf numFmtId="173" fontId="0" fillId="0" borderId="0" xfId="0" applyNumberFormat="1" applyFill="1" applyAlignment="1">
      <alignment horizontal="right" vertical="center"/>
    </xf>
    <xf numFmtId="165" fontId="18" fillId="7" borderId="0" xfId="0" applyNumberFormat="1" applyFont="1" applyFill="1" applyAlignment="1">
      <alignment horizontal="right" vertical="center"/>
    </xf>
    <xf numFmtId="169" fontId="9" fillId="7" borderId="0" xfId="0" applyNumberFormat="1" applyFont="1" applyFill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5" fontId="21" fillId="9" borderId="0" xfId="0" applyNumberFormat="1" applyFont="1" applyFill="1" applyAlignment="1">
      <alignment horizontal="center" vertical="center"/>
    </xf>
    <xf numFmtId="0" fontId="0" fillId="0" borderId="0" xfId="0"/>
    <xf numFmtId="165" fontId="21" fillId="9" borderId="0" xfId="0" applyNumberFormat="1" applyFont="1" applyFill="1" applyAlignment="1">
      <alignment vertical="center"/>
    </xf>
    <xf numFmtId="167" fontId="9" fillId="0" borderId="0" xfId="0" applyNumberFormat="1" applyFont="1" applyFill="1"/>
    <xf numFmtId="168" fontId="9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1" applyAlignment="1">
      <alignment horizontal="center" vertical="center"/>
    </xf>
    <xf numFmtId="0" fontId="0" fillId="3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22" fontId="10" fillId="0" borderId="0" xfId="0" applyNumberFormat="1" applyFont="1"/>
    <xf numFmtId="22" fontId="9" fillId="0" borderId="0" xfId="0" applyNumberFormat="1" applyFont="1"/>
    <xf numFmtId="1" fontId="0" fillId="0" borderId="0" xfId="0" quotePrefix="1" applyNumberFormat="1" applyAlignment="1">
      <alignment horizontal="center"/>
    </xf>
    <xf numFmtId="167" fontId="0" fillId="0" borderId="0" xfId="0" applyNumberFormat="1" applyFill="1" applyBorder="1"/>
    <xf numFmtId="167" fontId="4" fillId="2" borderId="0" xfId="2" applyNumberFormat="1" applyBorder="1"/>
    <xf numFmtId="1" fontId="9" fillId="9" borderId="0" xfId="0" applyNumberFormat="1" applyFont="1" applyFill="1" applyAlignment="1">
      <alignment horizontal="center"/>
    </xf>
    <xf numFmtId="173" fontId="4" fillId="2" borderId="0" xfId="2" applyNumberFormat="1"/>
    <xf numFmtId="1" fontId="4" fillId="2" borderId="0" xfId="2" applyNumberFormat="1" applyBorder="1"/>
    <xf numFmtId="22" fontId="4" fillId="2" borderId="0" xfId="2" applyNumberFormat="1" applyBorder="1"/>
    <xf numFmtId="173" fontId="4" fillId="2" borderId="0" xfId="2" applyNumberFormat="1" applyAlignment="1">
      <alignment horizontal="right" vertical="center"/>
    </xf>
    <xf numFmtId="173" fontId="4" fillId="2" borderId="0" xfId="2" applyNumberFormat="1" applyAlignment="1">
      <alignment horizontal="center"/>
    </xf>
    <xf numFmtId="0" fontId="4" fillId="2" borderId="0" xfId="2" applyNumberFormat="1" applyAlignment="1">
      <alignment horizontal="center"/>
    </xf>
    <xf numFmtId="165" fontId="4" fillId="0" borderId="0" xfId="2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12" fillId="0" borderId="0" xfId="0" applyNumberFormat="1" applyFont="1" applyFill="1" applyBorder="1"/>
    <xf numFmtId="1" fontId="12" fillId="0" borderId="4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26" fillId="0" borderId="0" xfId="204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7" fontId="10" fillId="0" borderId="0" xfId="0" applyNumberFormat="1" applyFont="1"/>
    <xf numFmtId="165" fontId="4" fillId="3" borderId="0" xfId="2" applyNumberFormat="1" applyFill="1" applyAlignment="1">
      <alignment horizontal="center"/>
    </xf>
    <xf numFmtId="0" fontId="0" fillId="0" borderId="0" xfId="0" applyAlignment="1">
      <alignment horizontal="center" vertical="center"/>
    </xf>
    <xf numFmtId="165" fontId="10" fillId="13" borderId="0" xfId="0" applyNumberFormat="1" applyFont="1" applyFill="1" applyAlignment="1">
      <alignment horizontal="center"/>
    </xf>
    <xf numFmtId="165" fontId="4" fillId="2" borderId="0" xfId="2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67" fontId="2" fillId="0" borderId="0" xfId="1" applyNumberFormat="1" applyAlignment="1">
      <alignment horizontal="center"/>
    </xf>
    <xf numFmtId="165" fontId="2" fillId="12" borderId="0" xfId="1" applyNumberFormat="1" applyFill="1" applyAlignment="1">
      <alignment horizontal="center"/>
    </xf>
    <xf numFmtId="165" fontId="27" fillId="15" borderId="0" xfId="225" applyNumberFormat="1" applyAlignment="1">
      <alignment horizontal="center"/>
    </xf>
    <xf numFmtId="165" fontId="27" fillId="16" borderId="0" xfId="226" applyNumberFormat="1" applyAlignment="1">
      <alignment horizontal="center"/>
    </xf>
    <xf numFmtId="0" fontId="0" fillId="0" borderId="0" xfId="0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" fontId="0" fillId="18" borderId="13" xfId="0" applyNumberForma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0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4" fillId="3" borderId="1" xfId="2" applyNumberFormat="1" applyFill="1" applyBorder="1" applyAlignment="1">
      <alignment horizontal="center" vertical="center"/>
    </xf>
    <xf numFmtId="16" fontId="4" fillId="3" borderId="1" xfId="2" applyNumberFormat="1" applyFill="1" applyBorder="1" applyAlignment="1">
      <alignment horizontal="center" vertical="center"/>
    </xf>
    <xf numFmtId="164" fontId="4" fillId="3" borderId="1" xfId="2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4" fillId="19" borderId="14" xfId="2" applyFill="1" applyBorder="1" applyAlignment="1">
      <alignment horizontal="center" vertical="center"/>
    </xf>
    <xf numFmtId="0" fontId="10" fillId="0" borderId="0" xfId="227" applyFont="1" applyFill="1"/>
    <xf numFmtId="0" fontId="10" fillId="0" borderId="0" xfId="0" applyFont="1" applyFill="1"/>
    <xf numFmtId="0" fontId="2" fillId="0" borderId="0" xfId="1" applyAlignment="1">
      <alignment horizontal="center"/>
    </xf>
    <xf numFmtId="1" fontId="3" fillId="0" borderId="0" xfId="0" applyNumberFormat="1" applyFont="1" applyAlignment="1">
      <alignment horizontal="right" wrapText="1"/>
    </xf>
    <xf numFmtId="1" fontId="4" fillId="9" borderId="0" xfId="2" applyNumberFormat="1" applyFill="1" applyAlignment="1">
      <alignment horizontal="right"/>
    </xf>
    <xf numFmtId="1" fontId="4" fillId="2" borderId="0" xfId="2" applyNumberForma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9" fillId="0" borderId="0" xfId="0" applyNumberFormat="1" applyFont="1" applyAlignment="1">
      <alignment horizontal="right"/>
    </xf>
    <xf numFmtId="1" fontId="4" fillId="2" borderId="0" xfId="2" applyNumberFormat="1" applyAlignment="1">
      <alignment horizontal="right"/>
    </xf>
    <xf numFmtId="165" fontId="0" fillId="15" borderId="0" xfId="225" applyNumberFormat="1" applyFont="1" applyAlignment="1">
      <alignment horizontal="center"/>
    </xf>
    <xf numFmtId="172" fontId="4" fillId="2" borderId="0" xfId="2" applyNumberFormat="1" applyAlignment="1">
      <alignment horizontal="center"/>
    </xf>
    <xf numFmtId="173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4" fillId="19" borderId="2" xfId="2" applyFill="1" applyBorder="1" applyAlignment="1">
      <alignment horizontal="center" vertical="center"/>
    </xf>
    <xf numFmtId="0" fontId="4" fillId="19" borderId="1" xfId="2" applyFill="1" applyBorder="1" applyAlignment="1">
      <alignment horizontal="center" vertical="center"/>
    </xf>
    <xf numFmtId="1" fontId="4" fillId="19" borderId="1" xfId="2" applyNumberFormat="1" applyFill="1" applyBorder="1" applyAlignment="1">
      <alignment horizontal="center" vertical="center"/>
    </xf>
    <xf numFmtId="16" fontId="4" fillId="19" borderId="1" xfId="2" applyNumberFormat="1" applyFill="1" applyBorder="1" applyAlignment="1">
      <alignment horizontal="center" vertical="center"/>
    </xf>
    <xf numFmtId="170" fontId="4" fillId="19" borderId="2" xfId="2" applyNumberFormat="1" applyFill="1" applyBorder="1" applyAlignment="1">
      <alignment horizontal="center" vertical="center"/>
    </xf>
    <xf numFmtId="0" fontId="1" fillId="19" borderId="2" xfId="0" applyNumberFormat="1" applyFont="1" applyFill="1" applyBorder="1" applyAlignment="1">
      <alignment horizontal="center" vertical="center"/>
    </xf>
    <xf numFmtId="172" fontId="4" fillId="19" borderId="2" xfId="2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14" fontId="4" fillId="19" borderId="2" xfId="2" applyNumberFormat="1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4" fillId="19" borderId="3" xfId="2" applyFill="1" applyBorder="1" applyAlignment="1">
      <alignment horizontal="center" vertical="center"/>
    </xf>
    <xf numFmtId="164" fontId="4" fillId="19" borderId="1" xfId="2" applyNumberFormat="1" applyFill="1" applyBorder="1" applyAlignment="1">
      <alignment horizontal="center" vertical="center"/>
    </xf>
    <xf numFmtId="170" fontId="4" fillId="19" borderId="3" xfId="2" applyNumberFormat="1" applyFill="1" applyBorder="1" applyAlignment="1">
      <alignment horizontal="center" vertical="center"/>
    </xf>
    <xf numFmtId="0" fontId="1" fillId="19" borderId="3" xfId="0" applyNumberFormat="1" applyFont="1" applyFill="1" applyBorder="1" applyAlignment="1">
      <alignment horizontal="center" vertical="center"/>
    </xf>
    <xf numFmtId="172" fontId="4" fillId="19" borderId="3" xfId="2" applyNumberForma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14" fontId="4" fillId="19" borderId="3" xfId="2" applyNumberFormat="1" applyFill="1" applyBorder="1" applyAlignment="1">
      <alignment horizontal="center" vertical="center"/>
    </xf>
    <xf numFmtId="169" fontId="4" fillId="2" borderId="0" xfId="2" applyNumberFormat="1" applyAlignment="1">
      <alignment horizontal="center"/>
    </xf>
    <xf numFmtId="0" fontId="4" fillId="2" borderId="0" xfId="2" applyBorder="1"/>
    <xf numFmtId="169" fontId="4" fillId="2" borderId="0" xfId="2" applyNumberFormat="1" applyAlignment="1">
      <alignment horizontal="right" vertical="center"/>
    </xf>
    <xf numFmtId="165" fontId="21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9" borderId="12" xfId="0" applyNumberFormat="1" applyFont="1" applyFill="1" applyBorder="1" applyAlignment="1">
      <alignment horizontal="center" vertical="center"/>
    </xf>
    <xf numFmtId="0" fontId="1" fillId="19" borderId="3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14" fontId="4" fillId="3" borderId="2" xfId="2" applyNumberFormat="1" applyFill="1" applyBorder="1" applyAlignment="1">
      <alignment horizontal="center" vertical="center"/>
    </xf>
    <xf numFmtId="0" fontId="4" fillId="3" borderId="3" xfId="2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4" fillId="3" borderId="3" xfId="2" applyNumberForma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170" fontId="4" fillId="3" borderId="1" xfId="2" applyNumberFormat="1" applyFill="1" applyBorder="1" applyAlignment="1">
      <alignment horizontal="center" vertical="center"/>
    </xf>
    <xf numFmtId="170" fontId="4" fillId="3" borderId="2" xfId="2" applyNumberFormat="1" applyFill="1" applyBorder="1" applyAlignment="1">
      <alignment horizontal="center" vertical="center"/>
    </xf>
    <xf numFmtId="170" fontId="4" fillId="3" borderId="3" xfId="2" applyNumberFormat="1" applyFill="1" applyBorder="1" applyAlignment="1">
      <alignment horizontal="center" vertical="center"/>
    </xf>
    <xf numFmtId="172" fontId="4" fillId="3" borderId="2" xfId="2" applyNumberFormat="1" applyFill="1" applyBorder="1" applyAlignment="1">
      <alignment horizontal="center" vertical="center"/>
    </xf>
    <xf numFmtId="172" fontId="4" fillId="3" borderId="3" xfId="2" applyNumberFormat="1" applyFill="1" applyBorder="1" applyAlignment="1">
      <alignment horizontal="center" vertical="center"/>
    </xf>
    <xf numFmtId="14" fontId="0" fillId="19" borderId="2" xfId="0" applyNumberFormat="1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 wrapText="1"/>
    </xf>
    <xf numFmtId="0" fontId="4" fillId="3" borderId="2" xfId="2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1" fillId="19" borderId="2" xfId="0" applyNumberFormat="1" applyFont="1" applyFill="1" applyBorder="1" applyAlignment="1">
      <alignment horizontal="center" vertical="center"/>
    </xf>
    <xf numFmtId="14" fontId="4" fillId="19" borderId="2" xfId="2" applyNumberFormat="1" applyFill="1" applyBorder="1" applyAlignment="1">
      <alignment horizontal="center" vertical="center"/>
    </xf>
    <xf numFmtId="0" fontId="4" fillId="19" borderId="3" xfId="2" applyFill="1" applyBorder="1" applyAlignment="1">
      <alignment horizontal="center" vertical="center"/>
    </xf>
    <xf numFmtId="0" fontId="4" fillId="19" borderId="1" xfId="2" applyFill="1" applyBorder="1" applyAlignment="1">
      <alignment horizontal="center" vertical="center"/>
    </xf>
    <xf numFmtId="170" fontId="4" fillId="19" borderId="1" xfId="2" applyNumberFormat="1" applyFill="1" applyBorder="1" applyAlignment="1">
      <alignment horizontal="center" vertical="center"/>
    </xf>
    <xf numFmtId="170" fontId="4" fillId="19" borderId="2" xfId="2" applyNumberFormat="1" applyFill="1" applyBorder="1" applyAlignment="1">
      <alignment horizontal="center" vertical="center"/>
    </xf>
    <xf numFmtId="170" fontId="4" fillId="19" borderId="3" xfId="2" applyNumberFormat="1" applyFill="1" applyBorder="1" applyAlignment="1">
      <alignment horizontal="center" vertical="center"/>
    </xf>
    <xf numFmtId="172" fontId="4" fillId="19" borderId="2" xfId="2" applyNumberFormat="1" applyFill="1" applyBorder="1" applyAlignment="1">
      <alignment horizontal="center" vertical="center"/>
    </xf>
    <xf numFmtId="172" fontId="4" fillId="19" borderId="3" xfId="2" applyNumberFormat="1" applyFill="1" applyBorder="1" applyAlignment="1">
      <alignment horizontal="center" vertical="center"/>
    </xf>
    <xf numFmtId="14" fontId="0" fillId="19" borderId="3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14" fontId="0" fillId="19" borderId="12" xfId="0" applyNumberFormat="1" applyFill="1" applyBorder="1" applyAlignment="1">
      <alignment horizontal="center" vertical="center" wrapText="1"/>
    </xf>
    <xf numFmtId="0" fontId="0" fillId="0" borderId="0" xfId="0"/>
    <xf numFmtId="0" fontId="25" fillId="0" borderId="1" xfId="0" applyFont="1" applyBorder="1" applyAlignment="1">
      <alignment horizontal="center" vertical="center" wrapText="1"/>
    </xf>
  </cellXfs>
  <cellStyles count="228">
    <cellStyle name="20% - Accent2" xfId="225" builtinId="34"/>
    <cellStyle name="20% - Accent4" xfId="226" builtinId="42"/>
    <cellStyle name="Accent6" xfId="204" builtinId="49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Good" xfId="2" builtinId="26"/>
    <cellStyle name="Good 2" xfId="205"/>
    <cellStyle name="Hyperlink" xfId="1" builtinId="8"/>
    <cellStyle name="Neutral" xfId="227" builtinId="28"/>
    <cellStyle name="Normal" xfId="0" builtinId="0"/>
  </cellStyles>
  <dxfs count="113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70" formatCode="[$-409]d\-mmm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70" formatCode="[$-409]d\-mmm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74" formatCode="m/d/yy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en-US" sz="2800" baseline="0"/>
              <a:t>RE4-2 Status</a:t>
            </a:r>
          </a:p>
          <a:p>
            <a:pPr>
              <a:defRPr sz="2800"/>
            </a:pPr>
            <a:r>
              <a:rPr lang="en-US" sz="2800" baseline="0"/>
              <a:t>Total 38 Chambers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600" kern="12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'REPORT-GRAPHS'!$D$1:$F$1</c:f>
              <c:strCache>
                <c:ptCount val="3"/>
                <c:pt idx="0">
                  <c:v>Expecting</c:v>
                </c:pt>
                <c:pt idx="1">
                  <c:v>Under Test</c:v>
                </c:pt>
                <c:pt idx="2">
                  <c:v>Delivered</c:v>
                </c:pt>
              </c:strCache>
            </c:strRef>
          </c:cat>
          <c:val>
            <c:numRef>
              <c:f>'REPORT-GRAPHS'!$D$2:$F$2</c:f>
              <c:numCache>
                <c:formatCode>0</c:formatCode>
                <c:ptCount val="3"/>
                <c:pt idx="0" formatCode="General">
                  <c:v>21</c:v>
                </c:pt>
                <c:pt idx="1">
                  <c:v>1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3600" baseline="0"/>
              <a:t> </a:t>
            </a:r>
            <a:r>
              <a:rPr lang="en-US" sz="2400" b="1" i="0" baseline="0">
                <a:effectLst/>
              </a:rPr>
              <a:t>RE4-3 Status</a:t>
            </a:r>
            <a:endParaRPr lang="en-US" sz="3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baseline="0">
                <a:effectLst/>
              </a:rPr>
              <a:t>Total 38 Chambers</a:t>
            </a:r>
            <a:endParaRPr lang="en-US" sz="3600">
              <a:effectLst/>
            </a:endParaRPr>
          </a:p>
        </c:rich>
      </c:tx>
      <c:layout>
        <c:manualLayout>
          <c:xMode val="edge"/>
          <c:yMode val="edge"/>
          <c:x val="0.25791855203619901"/>
          <c:y val="2.2883295194508001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'REPORT-GRAPHS'!$D$3:$F$3</c:f>
              <c:strCache>
                <c:ptCount val="3"/>
                <c:pt idx="0">
                  <c:v>Expecting</c:v>
                </c:pt>
                <c:pt idx="1">
                  <c:v>Under Test</c:v>
                </c:pt>
                <c:pt idx="2">
                  <c:v>Delivered</c:v>
                </c:pt>
              </c:strCache>
            </c:strRef>
          </c:cat>
          <c:val>
            <c:numRef>
              <c:f>'REPORT-GRAPHS'!$D$4:$F$4</c:f>
              <c:numCache>
                <c:formatCode>0</c:formatCode>
                <c:ptCount val="3"/>
                <c:pt idx="0" formatCode="General">
                  <c:v>19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SM</a:t>
            </a:r>
            <a:r>
              <a:rPr lang="en-US" sz="2800" baseline="0"/>
              <a:t> Status</a:t>
            </a:r>
          </a:p>
          <a:p>
            <a:pPr>
              <a:defRPr sz="2800"/>
            </a:pPr>
            <a:r>
              <a:rPr lang="en-US" sz="2800" baseline="0"/>
              <a:t>Total 38 SM</a:t>
            </a:r>
          </a:p>
        </c:rich>
      </c:tx>
      <c:layout>
        <c:manualLayout>
          <c:xMode val="edge"/>
          <c:yMode val="edge"/>
          <c:x val="0.172420115363487"/>
          <c:y val="1.1248593925759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21800746200329599"/>
                  <c:y val="-8.218825009078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430618784314501"/>
                  <c:y val="-0.187763851766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'REPORT-GRAPHS'!$C$5:$D$5</c:f>
              <c:strCache>
                <c:ptCount val="2"/>
                <c:pt idx="0">
                  <c:v>Delivered</c:v>
                </c:pt>
                <c:pt idx="1">
                  <c:v>To be delivered</c:v>
                </c:pt>
              </c:strCache>
            </c:strRef>
          </c:cat>
          <c:val>
            <c:numRef>
              <c:f>'REPORT-GRAPHS'!$C$6:$D$6</c:f>
              <c:numCache>
                <c:formatCode>0</c:formatCode>
                <c:ptCount val="2"/>
                <c:pt idx="0">
                  <c:v>14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10</xdr:row>
      <xdr:rowOff>152400</xdr:rowOff>
    </xdr:from>
    <xdr:to>
      <xdr:col>4</xdr:col>
      <xdr:colOff>0</xdr:colOff>
      <xdr:row>40</xdr:row>
      <xdr:rowOff>63500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</xdr:colOff>
      <xdr:row>11</xdr:row>
      <xdr:rowOff>12700</xdr:rowOff>
    </xdr:from>
    <xdr:to>
      <xdr:col>9</xdr:col>
      <xdr:colOff>0</xdr:colOff>
      <xdr:row>40</xdr:row>
      <xdr:rowOff>88900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11</xdr:row>
      <xdr:rowOff>12700</xdr:rowOff>
    </xdr:from>
    <xdr:to>
      <xdr:col>14</xdr:col>
      <xdr:colOff>0</xdr:colOff>
      <xdr:row>40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B4:Q25" totalsRowShown="0" dataDxfId="55" headerRowBorderDxfId="56" tableBorderDxfId="54">
  <tableColumns count="16">
    <tableColumn id="1" name="Week starting" dataDxfId="53">
      <calculatedColumnFormula>TEXT(A5,"ddd dd-mmm")</calculatedColumnFormula>
    </tableColumn>
    <tableColumn id="2" name="RE4-2 ready " dataDxfId="52">
      <calculatedColumnFormula>COUNTIF('Chamber RE4-2'!O:O,"&lt;"&amp;REPORT!A6)-SUM(C4:C$5)</calculatedColumnFormula>
    </tableColumn>
    <tableColumn id="3" name=" RE4-3 ready " dataDxfId="51">
      <calculatedColumnFormula>COUNTIF('Chamber RE4-3'!O:O,"&lt;"&amp;REPORT!A6)-SUM(D4:D$5)</calculatedColumnFormula>
    </tableColumn>
    <tableColumn id="4" name="Fridays" dataDxfId="50">
      <calculatedColumnFormula>E4+7</calculatedColumnFormula>
    </tableColumn>
    <tableColumn id="5" name="Friday day" dataDxfId="49">
      <calculatedColumnFormula>TEXT(E5,"ddd dd-mmm")</calculatedColumnFormula>
    </tableColumn>
    <tableColumn id="6" name="Chambers RE4-2 ready per week" dataDxfId="48">
      <calculatedColumnFormula>COUNTIF('Chamber RE4-2'!O:O,"&lt;"&amp;REPORT!E5)-SUM(G4:G$6)</calculatedColumnFormula>
    </tableColumn>
    <tableColumn id="7" name="Chambers RE4-3 ready per week" dataDxfId="47">
      <calculatedColumnFormula>COUNTIF('Chamber RE4-3'!O:O,"&lt;"&amp;REPORT!E5)-SUM(H4:H$6)</calculatedColumnFormula>
    </tableColumn>
    <tableColumn id="8" name="Under Test RE4-3" dataDxfId="46">
      <calculatedColumnFormula>COUNTIF('Chamber RE4-3'!D:D,"&lt;"&amp;REPORT!A5)-COUNTIF('Chamber RE4-3'!O:O,"&lt;"&amp;REPORT!F5)</calculatedColumnFormula>
    </tableColumn>
    <tableColumn id="16" name="Under Test RE4-2" dataDxfId="45">
      <calculatedColumnFormula>COUNTIF('Chamber RE4-3'!E:E,"&lt;"&amp;REPORT!B5)-COUNTIF('Chamber RE4-3'!P:P,"&lt;"&amp;REPORT!G5)</calculatedColumnFormula>
    </tableColumn>
    <tableColumn id="17" name="Under Test" dataDxfId="44">
      <calculatedColumnFormula>Table4[[#This Row],[Under Test RE4-3]]+Table4[[#This Row],[Under Test RE4-2]]</calculatedColumnFormula>
    </tableColumn>
    <tableColumn id="9" name="SM" dataDxfId="43">
      <calculatedColumnFormula>MIN(G5+N4,H5+O4)</calculatedColumnFormula>
    </tableColumn>
    <tableColumn id="12" name="Modules Total" dataDxfId="42">
      <calculatedColumnFormula>SUM(L$5:L5)</calculatedColumnFormula>
    </tableColumn>
    <tableColumn id="10" name="remaining RE4-2" dataDxfId="41">
      <calculatedColumnFormula>G5+N4-$L5</calculatedColumnFormula>
    </tableColumn>
    <tableColumn id="11" name="remaining RE4-3" dataDxfId="40">
      <calculatedColumnFormula>H5+O4-$L5</calculatedColumnFormula>
    </tableColumn>
    <tableColumn id="13" name="SM TEAM" dataDxfId="39">
      <calculatedColumnFormula>VLOOKUP(A5, 'SM Team'!A2:D27, 3, 0)</calculatedColumnFormula>
    </tableColumn>
    <tableColumn id="14" name="QC4 TEAM" dataDxfId="3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9:D10" tableBorderDxfId="37">
  <tableColumns count="4">
    <tableColumn id="1" name="RECEIVED" totalsRowLabel="Total" dataDxfId="36" totalsRowDxfId="35">
      <calculatedColumnFormula>C2</calculatedColumnFormula>
    </tableColumn>
    <tableColumn id="2" name="DELIVERED" dataDxfId="34" totalsRowDxfId="33">
      <calculatedColumnFormula>F2</calculatedColumnFormula>
    </tableColumn>
    <tableColumn id="3" name="UNDER TEST" dataDxfId="32" totalsRowDxfId="31">
      <calculatedColumnFormula>E2</calculatedColumnFormula>
    </tableColumn>
    <tableColumn id="4" name="EXPECTING" totalsRowFunction="sum" dataDxfId="30" totalsRowDxfId="29">
      <calculatedColumnFormula>D2</calculatedColumnFormula>
    </tableColumn>
  </tableColumns>
  <tableStyleInfo name="TableStyleLight10" showFirstColumn="0" showLastColumn="0" showRowStripes="0" showColumnStripes="0"/>
</table>
</file>

<file path=xl/tables/table3.xml><?xml version="1.0" encoding="utf-8"?>
<table xmlns="http://schemas.openxmlformats.org/spreadsheetml/2006/main" id="2" name="Table2" displayName="Table2" ref="F9:I10" totalsRowShown="0" headerRowDxfId="28" dataDxfId="27">
  <tableColumns count="4">
    <tableColumn id="1" name="RECEIVED" dataDxfId="26">
      <calculatedColumnFormula>C4</calculatedColumnFormula>
    </tableColumn>
    <tableColumn id="2" name="DELIVERED" dataDxfId="25">
      <calculatedColumnFormula>F4</calculatedColumnFormula>
    </tableColumn>
    <tableColumn id="3" name="UNDER TEST" dataDxfId="24">
      <calculatedColumnFormula>E4</calculatedColumnFormula>
    </tableColumn>
    <tableColumn id="4" name="EXPECTING" dataDxfId="23">
      <calculatedColumnFormula>D4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K9:L10" totalsRowShown="0" headerRowDxfId="22" dataDxfId="21">
  <tableColumns count="2">
    <tableColumn id="1" name="DELIVERED" dataDxfId="20">
      <calculatedColumnFormula>C6</calculatedColumnFormula>
    </tableColumn>
    <tableColumn id="2" name="TO BE DELIVERED" dataDxfId="19">
      <calculatedColumnFormula>D6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D29" totalsRowShown="0" headerRowCellStyle="Normal" dataCellStyle="Normal">
  <autoFilter ref="A1:D29"/>
  <tableColumns count="4">
    <tableColumn id="1" name="Column1" dataCellStyle="Normal">
      <calculatedColumnFormula>B1+1</calculatedColumnFormula>
    </tableColumn>
    <tableColumn id="2" name="Column2" dataCellStyle="Normal">
      <calculatedColumnFormula>A2+6</calculatedColumnFormula>
    </tableColumn>
    <tableColumn id="3" name="Column3" dataCellStyle="Normal"/>
    <tableColumn id="4" name="Column4" dataCellStyle="Norma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Relationship Id="rId4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K1" zoomScale="71" zoomScaleNormal="71" zoomScalePageLayoutView="75" workbookViewId="0">
      <pane ySplit="1" topLeftCell="A2" activePane="bottomLeft" state="frozen"/>
      <selection pane="bottomLeft" activeCell="Y12" sqref="Y12"/>
    </sheetView>
  </sheetViews>
  <sheetFormatPr defaultColWidth="11.42578125" defaultRowHeight="15" x14ac:dyDescent="0.25"/>
  <cols>
    <col min="1" max="1" width="11.42578125" style="3"/>
    <col min="2" max="2" width="27.85546875" style="3" bestFit="1" customWidth="1"/>
    <col min="3" max="3" width="13.42578125" style="3" bestFit="1" customWidth="1"/>
    <col min="4" max="4" width="14" style="16" bestFit="1" customWidth="1"/>
    <col min="5" max="5" width="10.28515625" style="3" bestFit="1" customWidth="1"/>
    <col min="6" max="6" width="21.42578125" style="18" customWidth="1"/>
    <col min="7" max="7" width="9.28515625" style="207" bestFit="1" customWidth="1"/>
    <col min="8" max="8" width="15.140625" style="16" customWidth="1"/>
    <col min="9" max="9" width="17.7109375" style="3" customWidth="1"/>
    <col min="10" max="10" width="18" style="16" customWidth="1"/>
    <col min="11" max="11" width="10.28515625" style="3" bestFit="1" customWidth="1"/>
    <col min="12" max="12" width="23" style="20" customWidth="1"/>
    <col min="13" max="13" width="13.140625" style="277" customWidth="1"/>
    <col min="14" max="14" width="13.140625" style="6" hidden="1" customWidth="1"/>
    <col min="15" max="15" width="22.28515625" style="20" bestFit="1" customWidth="1"/>
    <col min="16" max="16" width="6.42578125" style="3" bestFit="1" customWidth="1"/>
    <col min="17" max="17" width="11.140625" style="3" bestFit="1" customWidth="1"/>
    <col min="18" max="18" width="13.140625" style="16" bestFit="1" customWidth="1"/>
    <col min="19" max="19" width="10.28515625" style="3" bestFit="1" customWidth="1"/>
    <col min="20" max="20" width="11.42578125" style="3" customWidth="1"/>
    <col min="21" max="21" width="33.42578125" style="16" customWidth="1"/>
    <col min="22" max="22" width="11.42578125" style="16" bestFit="1" customWidth="1"/>
    <col min="23" max="23" width="14.42578125" style="16" bestFit="1" customWidth="1"/>
    <col min="24" max="24" width="10.7109375" style="25" bestFit="1" customWidth="1"/>
    <col min="25" max="25" width="21.7109375" style="3" customWidth="1"/>
    <col min="26" max="16384" width="11.42578125" style="3"/>
  </cols>
  <sheetData>
    <row r="1" spans="1:27" s="11" customFormat="1" ht="30" x14ac:dyDescent="0.25">
      <c r="B1" s="11" t="s">
        <v>0</v>
      </c>
      <c r="C1" s="11" t="s">
        <v>40</v>
      </c>
      <c r="D1" s="14" t="s">
        <v>1</v>
      </c>
      <c r="E1" s="11" t="s">
        <v>10</v>
      </c>
      <c r="F1" s="17" t="s">
        <v>24</v>
      </c>
      <c r="G1" s="122" t="s">
        <v>10</v>
      </c>
      <c r="H1" s="14" t="s">
        <v>2</v>
      </c>
      <c r="I1" s="11" t="s">
        <v>10</v>
      </c>
      <c r="J1" s="14" t="s">
        <v>3</v>
      </c>
      <c r="K1" s="11" t="s">
        <v>10</v>
      </c>
      <c r="L1" s="19" t="s">
        <v>4</v>
      </c>
      <c r="M1" s="273" t="s">
        <v>25</v>
      </c>
      <c r="N1" s="12"/>
      <c r="O1" s="19" t="s">
        <v>11</v>
      </c>
      <c r="P1" s="11" t="s">
        <v>10</v>
      </c>
      <c r="Q1" s="11" t="s">
        <v>21</v>
      </c>
      <c r="R1" s="14" t="s">
        <v>5</v>
      </c>
      <c r="S1" s="11" t="s">
        <v>10</v>
      </c>
      <c r="T1" s="11" t="s">
        <v>18</v>
      </c>
      <c r="U1" s="14" t="s">
        <v>7</v>
      </c>
      <c r="V1" s="14" t="s">
        <v>8</v>
      </c>
      <c r="W1" s="14" t="s">
        <v>9</v>
      </c>
      <c r="X1" s="55" t="s">
        <v>6</v>
      </c>
    </row>
    <row r="2" spans="1:27" s="141" customFormat="1" ht="15.75" x14ac:dyDescent="0.25">
      <c r="B2" s="309" t="s">
        <v>186</v>
      </c>
      <c r="C2" s="310"/>
      <c r="D2" s="131"/>
      <c r="E2" s="132"/>
      <c r="F2" s="131"/>
      <c r="G2" s="208"/>
      <c r="H2" s="131"/>
      <c r="I2" s="134"/>
      <c r="J2" s="131"/>
      <c r="K2" s="132"/>
      <c r="L2" s="135"/>
      <c r="M2" s="274"/>
      <c r="N2" s="136"/>
      <c r="O2" s="135"/>
      <c r="P2" s="126"/>
      <c r="Q2" s="126"/>
      <c r="R2" s="137"/>
      <c r="S2" s="134"/>
      <c r="T2" s="134"/>
      <c r="U2" s="138"/>
      <c r="V2" s="138"/>
      <c r="W2" s="139"/>
      <c r="X2" s="140"/>
    </row>
    <row r="3" spans="1:27" s="141" customFormat="1" ht="15.75" x14ac:dyDescent="0.25">
      <c r="B3" s="310"/>
      <c r="C3" s="310"/>
      <c r="D3" s="131"/>
      <c r="E3" s="132"/>
      <c r="F3" s="131"/>
      <c r="G3" s="208"/>
      <c r="H3" s="131"/>
      <c r="I3" s="134"/>
      <c r="J3" s="131"/>
      <c r="K3" s="132"/>
      <c r="L3" s="135"/>
      <c r="M3" s="274"/>
      <c r="N3" s="136"/>
      <c r="O3" s="135"/>
      <c r="P3" s="126"/>
      <c r="Q3" s="126"/>
      <c r="R3" s="137"/>
      <c r="S3" s="134"/>
      <c r="T3" s="134"/>
      <c r="U3" s="138"/>
      <c r="V3" s="138"/>
      <c r="W3" s="139"/>
      <c r="X3" s="140"/>
    </row>
    <row r="4" spans="1:27" s="23" customFormat="1" ht="15.75" x14ac:dyDescent="0.25">
      <c r="A4" s="69">
        <v>1</v>
      </c>
      <c r="B4" s="167" t="s">
        <v>162</v>
      </c>
      <c r="C4"/>
      <c r="D4" s="106">
        <v>41688</v>
      </c>
      <c r="E4" s="210">
        <v>3</v>
      </c>
      <c r="F4" s="106">
        <v>41688</v>
      </c>
      <c r="G4" s="211">
        <v>3</v>
      </c>
      <c r="H4" s="106">
        <v>41688</v>
      </c>
      <c r="I4" s="210">
        <v>3</v>
      </c>
      <c r="J4" s="106">
        <v>41694</v>
      </c>
      <c r="K4" s="210">
        <v>3</v>
      </c>
      <c r="L4" s="221">
        <f>D4+6.6</f>
        <v>41694.6</v>
      </c>
      <c r="M4" s="275">
        <v>13.79</v>
      </c>
      <c r="N4" s="222">
        <f ca="1">TODAY()-L4</f>
        <v>436.40000000000146</v>
      </c>
      <c r="O4" s="223">
        <f t="shared" ref="O4:O6" si="0">L4+M4</f>
        <v>41708.39</v>
      </c>
      <c r="P4" s="5">
        <v>3</v>
      </c>
      <c r="Q4"/>
      <c r="R4" s="106">
        <v>41690</v>
      </c>
      <c r="S4" s="1">
        <v>3</v>
      </c>
      <c r="T4" s="5">
        <v>3</v>
      </c>
      <c r="U4" s="22"/>
      <c r="V4" s="22"/>
      <c r="W4" s="68">
        <v>41709</v>
      </c>
      <c r="X4" s="69">
        <v>51</v>
      </c>
    </row>
    <row r="5" spans="1:27" ht="15.75" x14ac:dyDescent="0.25">
      <c r="A5" s="69">
        <v>2</v>
      </c>
      <c r="B5" s="249" t="s">
        <v>176</v>
      </c>
      <c r="C5" s="161">
        <v>41743</v>
      </c>
      <c r="D5" s="15">
        <v>41744</v>
      </c>
      <c r="E5" s="4">
        <v>33</v>
      </c>
      <c r="F5" s="15">
        <v>41744</v>
      </c>
      <c r="G5" s="4">
        <v>33</v>
      </c>
      <c r="H5" s="15">
        <v>41744</v>
      </c>
      <c r="I5" s="209">
        <v>3</v>
      </c>
      <c r="J5" s="15">
        <v>41393</v>
      </c>
      <c r="K5" s="4">
        <v>3</v>
      </c>
      <c r="L5" s="221">
        <v>41748</v>
      </c>
      <c r="M5" s="275">
        <v>10</v>
      </c>
      <c r="N5" s="222"/>
      <c r="O5" s="223">
        <f t="shared" si="0"/>
        <v>41758</v>
      </c>
      <c r="P5" s="5">
        <v>3</v>
      </c>
      <c r="R5" s="15">
        <v>41744</v>
      </c>
      <c r="S5" s="5">
        <v>3</v>
      </c>
      <c r="T5" s="5">
        <v>3</v>
      </c>
      <c r="V5" s="16">
        <v>41744</v>
      </c>
      <c r="W5" s="16">
        <v>41754</v>
      </c>
      <c r="X5" s="25">
        <v>75</v>
      </c>
    </row>
    <row r="6" spans="1:27" ht="15.75" x14ac:dyDescent="0.25">
      <c r="A6" s="212">
        <v>3</v>
      </c>
      <c r="B6" s="250" t="s">
        <v>188</v>
      </c>
      <c r="C6" s="148"/>
      <c r="D6" s="106">
        <v>41785</v>
      </c>
      <c r="E6" s="4">
        <v>33</v>
      </c>
      <c r="F6" s="106">
        <v>41939</v>
      </c>
      <c r="G6" s="211">
        <v>3</v>
      </c>
      <c r="H6" s="106">
        <v>41905</v>
      </c>
      <c r="I6" s="210">
        <v>3</v>
      </c>
      <c r="J6" s="191">
        <v>41908</v>
      </c>
      <c r="K6" s="210">
        <v>3</v>
      </c>
      <c r="L6" s="224">
        <v>41940</v>
      </c>
      <c r="M6" s="279">
        <v>13</v>
      </c>
      <c r="N6" s="15"/>
      <c r="O6" s="223">
        <f t="shared" si="0"/>
        <v>41953</v>
      </c>
      <c r="P6" s="210">
        <v>3</v>
      </c>
      <c r="Q6" s="6"/>
      <c r="R6" s="106">
        <v>41787</v>
      </c>
      <c r="S6" s="5">
        <v>3</v>
      </c>
      <c r="T6" s="5">
        <v>3</v>
      </c>
      <c r="V6" s="3"/>
      <c r="W6" s="3">
        <v>42029</v>
      </c>
      <c r="X6" s="6">
        <v>24</v>
      </c>
      <c r="Y6" s="16"/>
      <c r="Z6" s="16"/>
      <c r="AA6" s="25"/>
    </row>
    <row r="7" spans="1:27" ht="15.75" x14ac:dyDescent="0.25">
      <c r="A7" s="212">
        <v>4</v>
      </c>
      <c r="B7" s="250" t="s">
        <v>189</v>
      </c>
      <c r="C7" s="148"/>
      <c r="D7" s="106">
        <v>41785</v>
      </c>
      <c r="E7" s="4">
        <v>33</v>
      </c>
      <c r="F7" s="106">
        <v>41912</v>
      </c>
      <c r="G7" s="4">
        <v>33</v>
      </c>
      <c r="H7" s="106">
        <v>41905</v>
      </c>
      <c r="I7" s="209">
        <v>3</v>
      </c>
      <c r="J7" s="191">
        <v>41907</v>
      </c>
      <c r="K7" s="4">
        <v>3</v>
      </c>
      <c r="L7" s="224">
        <v>41940</v>
      </c>
      <c r="M7" s="279">
        <v>13</v>
      </c>
      <c r="N7" s="15"/>
      <c r="O7" s="223">
        <f t="shared" ref="O7:O10" si="1">L7+M7</f>
        <v>41953</v>
      </c>
      <c r="P7" s="4">
        <v>3</v>
      </c>
      <c r="Q7" s="6"/>
      <c r="R7" s="106">
        <v>41787</v>
      </c>
      <c r="S7" s="5">
        <v>3</v>
      </c>
      <c r="T7" s="5">
        <v>3</v>
      </c>
      <c r="V7" s="3"/>
      <c r="W7" s="3">
        <v>42029</v>
      </c>
      <c r="X7" s="6">
        <v>76</v>
      </c>
      <c r="Y7" s="16"/>
      <c r="Z7" s="16"/>
      <c r="AA7" s="25"/>
    </row>
    <row r="8" spans="1:27" ht="15.75" x14ac:dyDescent="0.25">
      <c r="A8" s="212">
        <v>5</v>
      </c>
      <c r="B8" s="250" t="s">
        <v>190</v>
      </c>
      <c r="C8" s="148"/>
      <c r="D8" s="106">
        <v>41785</v>
      </c>
      <c r="E8" s="4">
        <v>33</v>
      </c>
      <c r="F8" s="106">
        <v>41939</v>
      </c>
      <c r="G8" s="211">
        <v>3</v>
      </c>
      <c r="H8" s="106">
        <v>41905</v>
      </c>
      <c r="I8" s="210">
        <v>3</v>
      </c>
      <c r="J8" s="191">
        <v>41907</v>
      </c>
      <c r="K8" s="210">
        <v>3</v>
      </c>
      <c r="L8" s="224">
        <v>41940</v>
      </c>
      <c r="M8" s="279">
        <v>13</v>
      </c>
      <c r="N8" s="15"/>
      <c r="O8" s="223">
        <f t="shared" si="1"/>
        <v>41953</v>
      </c>
      <c r="P8" s="210">
        <v>3</v>
      </c>
      <c r="Q8" s="6"/>
      <c r="R8" s="106">
        <v>41786</v>
      </c>
      <c r="S8" s="5">
        <v>3</v>
      </c>
      <c r="T8" s="5">
        <v>3</v>
      </c>
      <c r="V8" s="3"/>
      <c r="W8" s="3">
        <v>42029</v>
      </c>
      <c r="X8" s="6">
        <v>79</v>
      </c>
      <c r="Y8" s="16"/>
      <c r="Z8" s="16"/>
      <c r="AA8" s="25"/>
    </row>
    <row r="9" spans="1:27" ht="15.75" x14ac:dyDescent="0.25">
      <c r="A9" s="212">
        <v>6</v>
      </c>
      <c r="B9" s="250" t="s">
        <v>191</v>
      </c>
      <c r="C9" s="148"/>
      <c r="D9" s="106">
        <v>41785</v>
      </c>
      <c r="E9" s="4">
        <v>33</v>
      </c>
      <c r="F9" s="106">
        <v>41912</v>
      </c>
      <c r="G9" s="211">
        <v>3</v>
      </c>
      <c r="H9" s="106">
        <v>41905</v>
      </c>
      <c r="I9" s="210">
        <v>3</v>
      </c>
      <c r="J9" s="191">
        <v>41907</v>
      </c>
      <c r="K9" s="4">
        <v>3</v>
      </c>
      <c r="L9" s="224">
        <v>41940</v>
      </c>
      <c r="M9" s="279">
        <v>13</v>
      </c>
      <c r="N9" s="15"/>
      <c r="O9" s="223">
        <f t="shared" si="1"/>
        <v>41953</v>
      </c>
      <c r="P9" s="4">
        <v>3</v>
      </c>
      <c r="Q9" s="6"/>
      <c r="R9" s="106">
        <v>41787</v>
      </c>
      <c r="S9" s="5">
        <v>3</v>
      </c>
      <c r="T9" s="5">
        <v>3</v>
      </c>
      <c r="V9" s="3"/>
      <c r="W9" s="3">
        <v>42029</v>
      </c>
      <c r="X9" s="6">
        <v>22</v>
      </c>
      <c r="Y9" s="16"/>
      <c r="Z9" s="16"/>
      <c r="AA9" s="25"/>
    </row>
    <row r="10" spans="1:27" ht="15.75" x14ac:dyDescent="0.25">
      <c r="A10" s="212">
        <v>7</v>
      </c>
      <c r="B10" s="250" t="s">
        <v>192</v>
      </c>
      <c r="C10" s="148"/>
      <c r="D10" s="106">
        <v>41785</v>
      </c>
      <c r="E10" s="4">
        <v>33</v>
      </c>
      <c r="F10" s="106">
        <v>41912</v>
      </c>
      <c r="G10" s="4">
        <v>33</v>
      </c>
      <c r="H10" s="106">
        <v>41905</v>
      </c>
      <c r="I10" s="210">
        <v>3</v>
      </c>
      <c r="J10" s="191">
        <v>41907</v>
      </c>
      <c r="K10" s="4">
        <v>3</v>
      </c>
      <c r="L10" s="224">
        <v>41940</v>
      </c>
      <c r="M10" s="279">
        <v>13</v>
      </c>
      <c r="N10" s="15"/>
      <c r="O10" s="223">
        <f t="shared" si="1"/>
        <v>41953</v>
      </c>
      <c r="P10" s="4">
        <v>3</v>
      </c>
      <c r="Q10" s="6"/>
      <c r="R10" s="106">
        <v>41787</v>
      </c>
      <c r="S10" s="5">
        <v>3</v>
      </c>
      <c r="T10" s="5">
        <v>3</v>
      </c>
      <c r="V10" s="3"/>
      <c r="W10" s="3">
        <v>42029</v>
      </c>
      <c r="X10" s="6">
        <v>78</v>
      </c>
      <c r="Y10" s="16"/>
      <c r="Z10" s="16"/>
      <c r="AA10" s="25"/>
    </row>
    <row r="11" spans="1:27" ht="15.75" x14ac:dyDescent="0.25">
      <c r="A11" s="212">
        <v>8</v>
      </c>
      <c r="B11" s="250" t="s">
        <v>193</v>
      </c>
      <c r="D11" s="106">
        <v>41785</v>
      </c>
      <c r="E11"/>
      <c r="F11"/>
      <c r="G11"/>
      <c r="H11" s="153"/>
      <c r="I11" s="209"/>
      <c r="J11" s="18"/>
      <c r="K11" s="16"/>
      <c r="L11" s="224"/>
      <c r="M11" s="279"/>
      <c r="N11" s="15"/>
      <c r="O11" s="245"/>
      <c r="P11" s="16"/>
      <c r="Q11" s="6"/>
      <c r="R11" s="106">
        <v>41786</v>
      </c>
      <c r="S11" s="5">
        <v>3</v>
      </c>
      <c r="T11" s="177"/>
      <c r="V11" s="3"/>
      <c r="W11" s="3"/>
      <c r="X11" s="6"/>
      <c r="Y11" s="16" t="s">
        <v>237</v>
      </c>
      <c r="Z11" s="16"/>
      <c r="AA11" s="25"/>
    </row>
    <row r="12" spans="1:27" ht="15.75" x14ac:dyDescent="0.25">
      <c r="A12" s="212">
        <v>9</v>
      </c>
      <c r="B12" s="250" t="s">
        <v>194</v>
      </c>
      <c r="D12" s="106">
        <v>41792</v>
      </c>
      <c r="E12" s="4">
        <v>33</v>
      </c>
      <c r="F12" s="106">
        <v>41939</v>
      </c>
      <c r="G12" s="211">
        <v>3</v>
      </c>
      <c r="H12" s="106">
        <v>41905</v>
      </c>
      <c r="I12" s="272">
        <v>2</v>
      </c>
      <c r="J12" s="191">
        <v>41908</v>
      </c>
      <c r="K12" s="210">
        <v>3</v>
      </c>
      <c r="L12" s="224">
        <v>41940</v>
      </c>
      <c r="M12" s="279">
        <v>13</v>
      </c>
      <c r="N12" s="15"/>
      <c r="O12" s="223">
        <f t="shared" ref="O12:O14" si="2">L12+M12</f>
        <v>41953</v>
      </c>
      <c r="P12" s="210">
        <v>3</v>
      </c>
      <c r="Q12" s="6"/>
      <c r="R12" s="106">
        <v>41793</v>
      </c>
      <c r="S12" s="5">
        <v>3</v>
      </c>
      <c r="T12" s="5">
        <v>3</v>
      </c>
      <c r="V12" s="3"/>
      <c r="W12" s="3">
        <v>42029</v>
      </c>
      <c r="X12" s="6">
        <v>77</v>
      </c>
      <c r="Y12" s="16"/>
      <c r="Z12" s="16"/>
      <c r="AA12" s="25"/>
    </row>
    <row r="13" spans="1:27" ht="15.75" x14ac:dyDescent="0.25">
      <c r="A13" s="212">
        <v>10</v>
      </c>
      <c r="B13" s="250" t="s">
        <v>195</v>
      </c>
      <c r="D13" s="106">
        <v>41792</v>
      </c>
      <c r="E13" s="4">
        <v>33</v>
      </c>
      <c r="F13" s="106">
        <v>41939</v>
      </c>
      <c r="G13" s="211">
        <v>3</v>
      </c>
      <c r="H13" s="106">
        <v>41905</v>
      </c>
      <c r="I13" s="210">
        <v>3</v>
      </c>
      <c r="J13" s="191">
        <v>41908</v>
      </c>
      <c r="K13" s="4">
        <v>3</v>
      </c>
      <c r="L13" s="224">
        <v>41940</v>
      </c>
      <c r="M13" s="279">
        <v>13</v>
      </c>
      <c r="N13" s="15"/>
      <c r="O13" s="223">
        <f t="shared" si="2"/>
        <v>41953</v>
      </c>
      <c r="P13" s="4">
        <v>3</v>
      </c>
      <c r="Q13" s="6"/>
      <c r="R13" s="106">
        <v>41793</v>
      </c>
      <c r="S13" s="5">
        <v>3</v>
      </c>
      <c r="T13" s="5">
        <v>3</v>
      </c>
      <c r="V13" s="3"/>
      <c r="W13" s="3" t="s">
        <v>229</v>
      </c>
      <c r="X13" s="6"/>
      <c r="Y13" s="16"/>
      <c r="Z13" s="16"/>
      <c r="AA13" s="25"/>
    </row>
    <row r="14" spans="1:27" ht="15.75" x14ac:dyDescent="0.25">
      <c r="A14" s="212">
        <v>11</v>
      </c>
      <c r="B14" s="250" t="s">
        <v>196</v>
      </c>
      <c r="D14" s="106">
        <v>41792</v>
      </c>
      <c r="E14" s="4">
        <v>33</v>
      </c>
      <c r="F14" s="106">
        <v>41939</v>
      </c>
      <c r="G14" s="4">
        <v>33</v>
      </c>
      <c r="H14" s="106">
        <v>41905</v>
      </c>
      <c r="I14" s="210">
        <v>3</v>
      </c>
      <c r="J14" s="191">
        <v>41907</v>
      </c>
      <c r="K14" s="4">
        <v>3</v>
      </c>
      <c r="L14" s="224">
        <v>41940</v>
      </c>
      <c r="M14" s="279">
        <v>13</v>
      </c>
      <c r="N14" s="15"/>
      <c r="O14" s="223">
        <f t="shared" si="2"/>
        <v>41953</v>
      </c>
      <c r="P14" s="4">
        <v>3</v>
      </c>
      <c r="Q14" s="6"/>
      <c r="R14" s="106">
        <v>41793</v>
      </c>
      <c r="S14" s="5">
        <v>3</v>
      </c>
      <c r="T14" s="5">
        <v>3</v>
      </c>
      <c r="V14" s="3"/>
      <c r="W14" s="3" t="s">
        <v>229</v>
      </c>
      <c r="X14" s="6"/>
      <c r="Y14" s="16"/>
      <c r="Z14" s="16"/>
      <c r="AA14" s="25"/>
    </row>
    <row r="15" spans="1:27" ht="15.75" x14ac:dyDescent="0.25">
      <c r="A15" s="212">
        <v>12</v>
      </c>
      <c r="B15" s="167" t="s">
        <v>214</v>
      </c>
      <c r="D15" s="281">
        <v>41973</v>
      </c>
      <c r="E15" s="4">
        <v>33</v>
      </c>
      <c r="F15" s="281">
        <v>41952</v>
      </c>
      <c r="G15" s="4">
        <v>33</v>
      </c>
      <c r="H15" s="281">
        <v>41952</v>
      </c>
      <c r="I15" s="4">
        <v>33</v>
      </c>
      <c r="J15" s="191">
        <v>41659</v>
      </c>
      <c r="K15" s="4">
        <v>3</v>
      </c>
      <c r="L15" s="224">
        <v>42024</v>
      </c>
      <c r="M15" s="275"/>
      <c r="N15" s="307"/>
      <c r="O15" s="224">
        <v>42046</v>
      </c>
      <c r="P15" s="4">
        <v>3</v>
      </c>
      <c r="R15" s="15">
        <v>41981</v>
      </c>
      <c r="S15" s="5">
        <v>3</v>
      </c>
      <c r="T15" s="5">
        <v>3</v>
      </c>
      <c r="Y15" s="3" t="s">
        <v>235</v>
      </c>
    </row>
    <row r="16" spans="1:27" ht="15.75" x14ac:dyDescent="0.25">
      <c r="A16" s="212">
        <v>13</v>
      </c>
      <c r="B16" s="280" t="s">
        <v>215</v>
      </c>
      <c r="D16" s="281">
        <v>41973</v>
      </c>
      <c r="E16" s="4">
        <v>33</v>
      </c>
      <c r="F16" s="281">
        <v>41952</v>
      </c>
      <c r="G16" s="4">
        <v>33</v>
      </c>
      <c r="H16" s="281">
        <v>41952</v>
      </c>
      <c r="I16" s="4">
        <v>33</v>
      </c>
      <c r="J16" s="191">
        <v>41659</v>
      </c>
      <c r="K16" s="4">
        <v>3</v>
      </c>
      <c r="L16" s="224">
        <v>42042</v>
      </c>
      <c r="M16" s="279"/>
      <c r="N16" s="63"/>
      <c r="O16" s="306">
        <v>42062</v>
      </c>
      <c r="P16" s="4">
        <v>3</v>
      </c>
      <c r="R16" s="15">
        <v>41981</v>
      </c>
      <c r="S16" s="5">
        <v>3</v>
      </c>
      <c r="T16" s="5">
        <v>3</v>
      </c>
      <c r="W16" s="3" t="s">
        <v>229</v>
      </c>
      <c r="X16" s="3"/>
    </row>
    <row r="17" spans="1:27" s="23" customFormat="1" ht="15.75" x14ac:dyDescent="0.25">
      <c r="A17" s="212">
        <v>14</v>
      </c>
      <c r="B17" s="280" t="s">
        <v>216</v>
      </c>
      <c r="D17" s="281">
        <v>41973</v>
      </c>
      <c r="E17" s="4">
        <v>33</v>
      </c>
      <c r="F17" s="281">
        <v>41952</v>
      </c>
      <c r="G17" s="4">
        <v>33</v>
      </c>
      <c r="H17" s="281">
        <v>41952</v>
      </c>
      <c r="I17" s="4">
        <v>33</v>
      </c>
      <c r="J17" s="191">
        <v>41659</v>
      </c>
      <c r="K17" s="4">
        <v>3</v>
      </c>
      <c r="L17" s="224">
        <v>42024</v>
      </c>
      <c r="M17" s="279"/>
      <c r="N17" s="245"/>
      <c r="O17" s="224">
        <v>42046</v>
      </c>
      <c r="P17" s="4">
        <v>3</v>
      </c>
      <c r="R17" s="15">
        <v>41982</v>
      </c>
      <c r="S17" s="5">
        <v>3</v>
      </c>
      <c r="T17" s="5">
        <v>3</v>
      </c>
      <c r="U17" s="22"/>
      <c r="V17" s="22"/>
      <c r="W17" s="3" t="s">
        <v>229</v>
      </c>
      <c r="X17" s="56"/>
    </row>
    <row r="18" spans="1:27" ht="15.75" x14ac:dyDescent="0.25">
      <c r="A18" s="212">
        <v>15</v>
      </c>
      <c r="B18" s="249" t="s">
        <v>218</v>
      </c>
      <c r="D18" s="281">
        <v>41973</v>
      </c>
      <c r="E18" s="4">
        <v>33</v>
      </c>
      <c r="F18" s="281">
        <v>41952</v>
      </c>
      <c r="G18" s="4">
        <v>33</v>
      </c>
      <c r="H18" s="281">
        <v>41952</v>
      </c>
      <c r="I18" s="4">
        <v>33</v>
      </c>
      <c r="J18" s="191">
        <v>41659</v>
      </c>
      <c r="K18" s="4">
        <v>3</v>
      </c>
      <c r="L18" s="224">
        <v>42024</v>
      </c>
      <c r="M18" s="279"/>
      <c r="N18" s="15"/>
      <c r="O18" s="224">
        <v>42046</v>
      </c>
      <c r="P18" s="4">
        <v>3</v>
      </c>
      <c r="Q18" s="6"/>
      <c r="R18" s="15">
        <v>41982</v>
      </c>
      <c r="S18" s="5">
        <v>3</v>
      </c>
      <c r="T18" s="5">
        <v>3</v>
      </c>
      <c r="V18" s="3"/>
      <c r="W18" s="3"/>
      <c r="X18" s="6"/>
      <c r="Y18" s="16" t="s">
        <v>236</v>
      </c>
      <c r="Z18" s="16"/>
      <c r="AA18" s="25"/>
    </row>
    <row r="19" spans="1:27" ht="15.75" x14ac:dyDescent="0.25">
      <c r="A19" s="212">
        <v>16</v>
      </c>
      <c r="B19" s="249" t="s">
        <v>226</v>
      </c>
      <c r="D19" s="281">
        <v>41680</v>
      </c>
      <c r="E19" s="4"/>
      <c r="F19" s="281">
        <v>42041</v>
      </c>
      <c r="G19" s="4">
        <v>33</v>
      </c>
      <c r="H19" s="281">
        <v>42041</v>
      </c>
      <c r="I19" s="4">
        <v>33</v>
      </c>
      <c r="J19" s="191">
        <v>42051</v>
      </c>
      <c r="K19" s="4">
        <v>3</v>
      </c>
      <c r="L19" s="224">
        <v>42052</v>
      </c>
      <c r="M19" s="279"/>
      <c r="N19" s="15"/>
      <c r="O19" s="224">
        <v>42062</v>
      </c>
      <c r="P19" s="4">
        <v>3</v>
      </c>
      <c r="Q19" s="6"/>
      <c r="R19" s="15">
        <v>42049</v>
      </c>
      <c r="S19" s="5">
        <v>3</v>
      </c>
      <c r="T19" s="5">
        <v>3</v>
      </c>
      <c r="V19" s="3"/>
      <c r="W19" s="3" t="s">
        <v>229</v>
      </c>
      <c r="X19" s="6"/>
      <c r="Y19" s="16"/>
      <c r="Z19" s="16"/>
      <c r="AA19" s="25"/>
    </row>
    <row r="20" spans="1:27" ht="15.75" x14ac:dyDescent="0.25">
      <c r="A20" s="212">
        <v>17</v>
      </c>
      <c r="B20" s="249" t="s">
        <v>227</v>
      </c>
      <c r="D20" s="281">
        <v>41680</v>
      </c>
      <c r="E20" s="4"/>
      <c r="F20" s="281">
        <v>42041</v>
      </c>
      <c r="G20" s="4">
        <v>33</v>
      </c>
      <c r="H20" s="281">
        <v>42041</v>
      </c>
      <c r="I20" s="4">
        <v>33</v>
      </c>
      <c r="J20" s="191">
        <v>42051</v>
      </c>
      <c r="K20" s="4">
        <v>3</v>
      </c>
      <c r="L20" s="224">
        <v>42052</v>
      </c>
      <c r="M20" s="279"/>
      <c r="N20" s="15"/>
      <c r="O20" s="224">
        <v>42062</v>
      </c>
      <c r="P20" s="4">
        <v>3</v>
      </c>
      <c r="Q20" s="6"/>
      <c r="R20" s="15">
        <v>42049</v>
      </c>
      <c r="S20" s="5">
        <v>3</v>
      </c>
      <c r="T20" s="5">
        <v>3</v>
      </c>
      <c r="V20" s="3"/>
      <c r="W20" s="3" t="s">
        <v>229</v>
      </c>
      <c r="X20" s="6"/>
      <c r="Y20" s="16"/>
      <c r="Z20" s="16"/>
      <c r="AA20" s="25"/>
    </row>
    <row r="21" spans="1:27" ht="15.75" x14ac:dyDescent="0.25">
      <c r="A21" s="69"/>
      <c r="B21" s="164" t="s">
        <v>89</v>
      </c>
      <c r="D21" s="161"/>
      <c r="E21" s="23"/>
      <c r="F21" s="160"/>
      <c r="G21" s="206"/>
      <c r="H21" s="22"/>
      <c r="I21" s="23"/>
      <c r="J21" s="22"/>
      <c r="K21" s="23"/>
      <c r="L21" s="159"/>
      <c r="M21" s="276"/>
      <c r="N21" s="162"/>
      <c r="O21" s="166"/>
    </row>
    <row r="22" spans="1:27" ht="15.75" x14ac:dyDescent="0.25">
      <c r="A22" s="69"/>
      <c r="B22" s="165" t="s">
        <v>90</v>
      </c>
      <c r="D22" s="161"/>
      <c r="E22" s="23"/>
      <c r="F22" s="160"/>
      <c r="G22" s="206"/>
      <c r="H22" s="22"/>
      <c r="I22" s="23"/>
      <c r="J22" s="22"/>
      <c r="K22" s="23"/>
      <c r="L22" s="159"/>
      <c r="M22" s="276"/>
      <c r="N22" s="162"/>
      <c r="O22" s="166"/>
    </row>
    <row r="23" spans="1:27" ht="15.75" x14ac:dyDescent="0.25">
      <c r="A23" s="69"/>
      <c r="B23" s="158"/>
      <c r="D23" s="161"/>
      <c r="E23" s="23"/>
      <c r="F23" s="160"/>
      <c r="G23" s="206"/>
      <c r="H23" s="22"/>
      <c r="I23" s="23"/>
      <c r="J23" s="22"/>
      <c r="K23" s="23"/>
      <c r="L23" s="159"/>
      <c r="M23" s="276"/>
      <c r="N23" s="162"/>
      <c r="O23" s="166"/>
    </row>
    <row r="24" spans="1:27" ht="15.75" x14ac:dyDescent="0.25">
      <c r="A24" s="69"/>
      <c r="B24" s="158"/>
      <c r="D24" s="161"/>
      <c r="E24" s="23"/>
      <c r="F24" s="160"/>
      <c r="G24" s="206"/>
      <c r="H24" s="22"/>
      <c r="I24" s="23"/>
      <c r="J24" s="22"/>
      <c r="K24" s="23"/>
      <c r="L24" s="159"/>
      <c r="M24" s="276"/>
      <c r="N24" s="162"/>
      <c r="O24" s="166"/>
    </row>
    <row r="25" spans="1:27" x14ac:dyDescent="0.25">
      <c r="B25" s="158"/>
      <c r="O25" s="149"/>
      <c r="R25" s="3"/>
      <c r="T25" s="16"/>
      <c r="W25" s="25"/>
      <c r="X25" s="3"/>
    </row>
    <row r="26" spans="1:27" s="23" customFormat="1" x14ac:dyDescent="0.25">
      <c r="G26" s="158"/>
      <c r="M26" s="278"/>
      <c r="R26" s="16"/>
      <c r="U26" s="22"/>
      <c r="V26" s="22"/>
      <c r="W26" s="22"/>
      <c r="X26" s="56"/>
    </row>
    <row r="27" spans="1:27" x14ac:dyDescent="0.25">
      <c r="B27" s="66"/>
      <c r="C27" s="54"/>
      <c r="D27" s="67"/>
    </row>
  </sheetData>
  <mergeCells count="1">
    <mergeCell ref="B2:C3"/>
  </mergeCells>
  <phoneticPr fontId="15" type="noConversion"/>
  <conditionalFormatting sqref="B28:C1048576 B1:C1 B5 C21:C25 B21">
    <cfRule type="expression" dxfId="112" priority="478">
      <formula>"if($I==2)"</formula>
    </cfRule>
  </conditionalFormatting>
  <conditionalFormatting sqref="B27:C27">
    <cfRule type="expression" dxfId="111" priority="375">
      <formula>"if($I==2)"</formula>
    </cfRule>
  </conditionalFormatting>
  <conditionalFormatting sqref="P26:P1048576 P1">
    <cfRule type="iconSet" priority="578">
      <iconSet iconSet="3Symbols" showValue="0">
        <cfvo type="percent" val="0"/>
        <cfvo type="num" val="1" gte="0"/>
        <cfvo type="num" val="2" gte="0"/>
      </iconSet>
    </cfRule>
  </conditionalFormatting>
  <conditionalFormatting sqref="I2:I3">
    <cfRule type="iconSet" priority="196">
      <iconSet iconSet="3Symbols" showValue="0">
        <cfvo type="percent" val="0"/>
        <cfvo type="num" val="1" gte="0"/>
        <cfvo type="num" val="2" gte="0"/>
      </iconSet>
    </cfRule>
  </conditionalFormatting>
  <conditionalFormatting sqref="T2:T3">
    <cfRule type="iconSet" priority="194">
      <iconSet iconSet="3Symbols" showValue="0">
        <cfvo type="percent" val="0"/>
        <cfvo type="num" val="1" gte="0"/>
        <cfvo type="num" val="2" gte="0"/>
      </iconSet>
    </cfRule>
  </conditionalFormatting>
  <conditionalFormatting sqref="S2:S3">
    <cfRule type="iconSet" priority="195">
      <iconSet iconSet="3Symbols" showValue="0">
        <cfvo type="percent" val="0"/>
        <cfvo type="num" val="1" gte="0"/>
        <cfvo type="num" val="2" gte="0"/>
      </iconSet>
    </cfRule>
  </conditionalFormatting>
  <conditionalFormatting sqref="P2:P3">
    <cfRule type="iconSet" priority="192">
      <iconSet iconSet="3Symbols" showValue="0">
        <cfvo type="percent" val="0"/>
        <cfvo type="num" val="1" gte="0"/>
        <cfvo type="num" val="2" gte="0"/>
      </iconSet>
    </cfRule>
  </conditionalFormatting>
  <conditionalFormatting sqref="Q2:Q3">
    <cfRule type="iconSet" priority="193">
      <iconSet iconSet="3Symbols" showValue="0">
        <cfvo type="percent" val="0"/>
        <cfvo type="num" val="1" gte="0"/>
        <cfvo type="num" val="2" gte="0"/>
      </iconSet>
    </cfRule>
  </conditionalFormatting>
  <conditionalFormatting sqref="G2:G3">
    <cfRule type="iconSet" priority="197">
      <iconSet iconSet="3Symbols" showValue="0">
        <cfvo type="percent" val="0"/>
        <cfvo type="num" val="1" gte="0"/>
        <cfvo type="num" val="2" gte="0"/>
      </iconSet>
    </cfRule>
  </conditionalFormatting>
  <conditionalFormatting sqref="E2:E3">
    <cfRule type="iconSet" priority="198">
      <iconSet iconSet="3Symbols" showValue="0">
        <cfvo type="percent" val="0"/>
        <cfvo type="num" val="1" gte="0"/>
        <cfvo type="num" val="2" gte="0"/>
      </iconSet>
    </cfRule>
  </conditionalFormatting>
  <conditionalFormatting sqref="K2:K3">
    <cfRule type="iconSet" priority="199">
      <iconSet iconSet="3Symbols" showValue="0">
        <cfvo type="percent" val="0"/>
        <cfvo type="num" val="1" gte="0"/>
        <cfvo type="num" val="2" gte="0"/>
      </iconSet>
    </cfRule>
  </conditionalFormatting>
  <conditionalFormatting sqref="G4">
    <cfRule type="iconSet" priority="156">
      <iconSet iconSet="3Symbols" showValue="0">
        <cfvo type="percent" val="0"/>
        <cfvo type="num" val="1" gte="0"/>
        <cfvo type="num" val="2" gte="0"/>
      </iconSet>
    </cfRule>
  </conditionalFormatting>
  <conditionalFormatting sqref="I4">
    <cfRule type="iconSet" priority="157">
      <iconSet iconSet="3Symbols" showValue="0">
        <cfvo type="percent" val="0"/>
        <cfvo type="num" val="1" gte="0"/>
        <cfvo type="num" val="2" gte="0"/>
      </iconSet>
    </cfRule>
  </conditionalFormatting>
  <conditionalFormatting sqref="S4">
    <cfRule type="iconSet" priority="155">
      <iconSet iconSet="3Symbols" showValue="0">
        <cfvo type="percent" val="0"/>
        <cfvo type="num" val="1" gte="0"/>
        <cfvo type="num" val="2" gte="0"/>
      </iconSet>
    </cfRule>
  </conditionalFormatting>
  <conditionalFormatting sqref="E5">
    <cfRule type="iconSet" priority="77">
      <iconSet iconSet="3Symbols" showValue="0">
        <cfvo type="percent" val="0"/>
        <cfvo type="num" val="1" gte="0"/>
        <cfvo type="num" val="2" gte="0"/>
      </iconSet>
    </cfRule>
  </conditionalFormatting>
  <conditionalFormatting sqref="K5">
    <cfRule type="iconSet" priority="82">
      <iconSet iconSet="3Symbols" showValue="0">
        <cfvo type="percent" val="0"/>
        <cfvo type="num" val="1" gte="0"/>
        <cfvo type="num" val="2" gte="0"/>
      </iconSet>
    </cfRule>
  </conditionalFormatting>
  <conditionalFormatting sqref="G5">
    <cfRule type="iconSet" priority="75">
      <iconSet iconSet="3Symbols" showValue="0">
        <cfvo type="percent" val="0"/>
        <cfvo type="num" val="1" gte="0"/>
        <cfvo type="num" val="2" gte="0"/>
      </iconSet>
    </cfRule>
  </conditionalFormatting>
  <conditionalFormatting sqref="I5">
    <cfRule type="iconSet" priority="74">
      <iconSet iconSet="3Symbols" showValue="0">
        <cfvo type="percent" val="0"/>
        <cfvo type="num" val="1" gte="0"/>
        <cfvo type="num" val="2" gte="0"/>
      </iconSet>
    </cfRule>
  </conditionalFormatting>
  <conditionalFormatting sqref="E4">
    <cfRule type="iconSet" priority="898">
      <iconSet iconSet="3Symbols" showValue="0">
        <cfvo type="percent" val="0"/>
        <cfvo type="num" val="1" gte="0"/>
        <cfvo type="num" val="2" gte="0"/>
      </iconSet>
    </cfRule>
  </conditionalFormatting>
  <conditionalFormatting sqref="K4">
    <cfRule type="iconSet" priority="904">
      <iconSet iconSet="3Symbols" showValue="0">
        <cfvo type="percent" val="0"/>
        <cfvo type="num" val="1" gte="0"/>
        <cfvo type="num" val="2" gte="0"/>
      </iconSet>
    </cfRule>
  </conditionalFormatting>
  <conditionalFormatting sqref="Q4">
    <cfRule type="iconSet" priority="905">
      <iconSet iconSet="3Symbols" showValue="0">
        <cfvo type="percent" val="0"/>
        <cfvo type="num" val="1" gte="0"/>
        <cfvo type="num" val="2" gte="0"/>
      </iconSet>
    </cfRule>
  </conditionalFormatting>
  <conditionalFormatting sqref="S5">
    <cfRule type="iconSet" priority="909">
      <iconSet iconSet="3Symbols" showValue="0">
        <cfvo type="percent" val="0"/>
        <cfvo type="num" val="1" gte="0"/>
        <cfvo type="num" val="2" gte="0"/>
      </iconSet>
    </cfRule>
  </conditionalFormatting>
  <conditionalFormatting sqref="C6:C14 C18:C20">
    <cfRule type="expression" dxfId="110" priority="72">
      <formula>"if($I==2)"</formula>
    </cfRule>
  </conditionalFormatting>
  <conditionalFormatting sqref="S6:S14">
    <cfRule type="iconSet" priority="70">
      <iconSet iconSet="3Symbols" showValue="0">
        <cfvo type="percent" val="0"/>
        <cfvo type="num" val="1" gte="0"/>
        <cfvo type="num" val="2" gte="0"/>
      </iconSet>
    </cfRule>
  </conditionalFormatting>
  <conditionalFormatting sqref="P21:P25">
    <cfRule type="iconSet" priority="913">
      <iconSet iconSet="3Symbols" showValue="0">
        <cfvo type="percent" val="0"/>
        <cfvo type="num" val="1" gte="0"/>
        <cfvo type="num" val="2" gte="0"/>
      </iconSet>
    </cfRule>
  </conditionalFormatting>
  <conditionalFormatting sqref="C15:C16">
    <cfRule type="expression" dxfId="109" priority="67">
      <formula>"if($I==2)"</formula>
    </cfRule>
  </conditionalFormatting>
  <conditionalFormatting sqref="I6">
    <cfRule type="iconSet" priority="66">
      <iconSet iconSet="3Symbols" showValue="0">
        <cfvo type="percent" val="0"/>
        <cfvo type="num" val="1" gte="0"/>
        <cfvo type="num" val="2" gte="0"/>
      </iconSet>
    </cfRule>
  </conditionalFormatting>
  <conditionalFormatting sqref="I7">
    <cfRule type="iconSet" priority="65">
      <iconSet iconSet="3Symbols" showValue="0">
        <cfvo type="percent" val="0"/>
        <cfvo type="num" val="1" gte="0"/>
        <cfvo type="num" val="2" gte="0"/>
      </iconSet>
    </cfRule>
  </conditionalFormatting>
  <conditionalFormatting sqref="I8">
    <cfRule type="iconSet" priority="64">
      <iconSet iconSet="3Symbols" showValue="0">
        <cfvo type="percent" val="0"/>
        <cfvo type="num" val="1" gte="0"/>
        <cfvo type="num" val="2" gte="0"/>
      </iconSet>
    </cfRule>
  </conditionalFormatting>
  <conditionalFormatting sqref="I9">
    <cfRule type="iconSet" priority="63">
      <iconSet iconSet="3Symbols" showValue="0">
        <cfvo type="percent" val="0"/>
        <cfvo type="num" val="1" gte="0"/>
        <cfvo type="num" val="2" gte="0"/>
      </iconSet>
    </cfRule>
  </conditionalFormatting>
  <conditionalFormatting sqref="K7">
    <cfRule type="iconSet" priority="61">
      <iconSet iconSet="3Symbols" showValue="0">
        <cfvo type="percent" val="0"/>
        <cfvo type="num" val="1" gte="0"/>
        <cfvo type="num" val="2" gte="0"/>
      </iconSet>
    </cfRule>
  </conditionalFormatting>
  <conditionalFormatting sqref="K6">
    <cfRule type="iconSet" priority="62">
      <iconSet iconSet="3Symbols" showValue="0">
        <cfvo type="percent" val="0"/>
        <cfvo type="num" val="1" gte="0"/>
        <cfvo type="num" val="2" gte="0"/>
      </iconSet>
    </cfRule>
  </conditionalFormatting>
  <conditionalFormatting sqref="K9">
    <cfRule type="iconSet" priority="59">
      <iconSet iconSet="3Symbols" showValue="0">
        <cfvo type="percent" val="0"/>
        <cfvo type="num" val="1" gte="0"/>
        <cfvo type="num" val="2" gte="0"/>
      </iconSet>
    </cfRule>
  </conditionalFormatting>
  <conditionalFormatting sqref="K8">
    <cfRule type="iconSet" priority="60">
      <iconSet iconSet="3Symbols" showValue="0">
        <cfvo type="percent" val="0"/>
        <cfvo type="num" val="1" gte="0"/>
        <cfvo type="num" val="2" gte="0"/>
      </iconSet>
    </cfRule>
  </conditionalFormatting>
  <conditionalFormatting sqref="K13">
    <cfRule type="iconSet" priority="57">
      <iconSet iconSet="3Symbols" showValue="0">
        <cfvo type="percent" val="0"/>
        <cfvo type="num" val="1" gte="0"/>
        <cfvo type="num" val="2" gte="0"/>
      </iconSet>
    </cfRule>
  </conditionalFormatting>
  <conditionalFormatting sqref="K12">
    <cfRule type="iconSet" priority="58">
      <iconSet iconSet="3Symbols" showValue="0">
        <cfvo type="percent" val="0"/>
        <cfvo type="num" val="1" gte="0"/>
        <cfvo type="num" val="2" gte="0"/>
      </iconSet>
    </cfRule>
  </conditionalFormatting>
  <conditionalFormatting sqref="K10">
    <cfRule type="iconSet" priority="56">
      <iconSet iconSet="3Symbols" showValue="0">
        <cfvo type="percent" val="0"/>
        <cfvo type="num" val="1" gte="0"/>
        <cfvo type="num" val="2" gte="0"/>
      </iconSet>
    </cfRule>
  </conditionalFormatting>
  <conditionalFormatting sqref="K14">
    <cfRule type="iconSet" priority="55">
      <iconSet iconSet="3Symbols" showValue="0">
        <cfvo type="percent" val="0"/>
        <cfvo type="num" val="1" gte="0"/>
        <cfvo type="num" val="2" gte="0"/>
      </iconSet>
    </cfRule>
  </conditionalFormatting>
  <conditionalFormatting sqref="I10">
    <cfRule type="iconSet" priority="54">
      <iconSet iconSet="3Symbols" showValue="0">
        <cfvo type="percent" val="0"/>
        <cfvo type="num" val="1" gte="0"/>
        <cfvo type="num" val="2" gte="0"/>
      </iconSet>
    </cfRule>
  </conditionalFormatting>
  <conditionalFormatting sqref="I11">
    <cfRule type="iconSet" priority="53">
      <iconSet iconSet="3Symbols" showValue="0">
        <cfvo type="percent" val="0"/>
        <cfvo type="num" val="1" gte="0"/>
        <cfvo type="num" val="2" gte="0"/>
      </iconSet>
    </cfRule>
  </conditionalFormatting>
  <conditionalFormatting sqref="I12">
    <cfRule type="iconSet" priority="52">
      <iconSet iconSet="3Symbols" showValue="0">
        <cfvo type="percent" val="0"/>
        <cfvo type="num" val="1" gte="0"/>
        <cfvo type="num" val="2" gte="0"/>
      </iconSet>
    </cfRule>
  </conditionalFormatting>
  <conditionalFormatting sqref="I13">
    <cfRule type="iconSet" priority="51">
      <iconSet iconSet="3Symbols" showValue="0">
        <cfvo type="percent" val="0"/>
        <cfvo type="num" val="1" gte="0"/>
        <cfvo type="num" val="2" gte="0"/>
      </iconSet>
    </cfRule>
  </conditionalFormatting>
  <conditionalFormatting sqref="I14">
    <cfRule type="iconSet" priority="50">
      <iconSet iconSet="3Symbols" showValue="0">
        <cfvo type="percent" val="0"/>
        <cfvo type="num" val="1" gte="0"/>
        <cfvo type="num" val="2" gte="0"/>
      </iconSet>
    </cfRule>
  </conditionalFormatting>
  <conditionalFormatting sqref="P7">
    <cfRule type="iconSet" priority="48">
      <iconSet iconSet="3Symbols" showValue="0">
        <cfvo type="percent" val="0"/>
        <cfvo type="num" val="1" gte="0"/>
        <cfvo type="num" val="2" gte="0"/>
      </iconSet>
    </cfRule>
  </conditionalFormatting>
  <conditionalFormatting sqref="P6">
    <cfRule type="iconSet" priority="49">
      <iconSet iconSet="3Symbols" showValue="0">
        <cfvo type="percent" val="0"/>
        <cfvo type="num" val="1" gte="0"/>
        <cfvo type="num" val="2" gte="0"/>
      </iconSet>
    </cfRule>
  </conditionalFormatting>
  <conditionalFormatting sqref="P9">
    <cfRule type="iconSet" priority="46">
      <iconSet iconSet="3Symbols" showValue="0">
        <cfvo type="percent" val="0"/>
        <cfvo type="num" val="1" gte="0"/>
        <cfvo type="num" val="2" gte="0"/>
      </iconSet>
    </cfRule>
  </conditionalFormatting>
  <conditionalFormatting sqref="P8">
    <cfRule type="iconSet" priority="47">
      <iconSet iconSet="3Symbols" showValue="0">
        <cfvo type="percent" val="0"/>
        <cfvo type="num" val="1" gte="0"/>
        <cfvo type="num" val="2" gte="0"/>
      </iconSet>
    </cfRule>
  </conditionalFormatting>
  <conditionalFormatting sqref="P13">
    <cfRule type="iconSet" priority="44">
      <iconSet iconSet="3Symbols" showValue="0">
        <cfvo type="percent" val="0"/>
        <cfvo type="num" val="1" gte="0"/>
        <cfvo type="num" val="2" gte="0"/>
      </iconSet>
    </cfRule>
  </conditionalFormatting>
  <conditionalFormatting sqref="P12">
    <cfRule type="iconSet" priority="45">
      <iconSet iconSet="3Symbols" showValue="0">
        <cfvo type="percent" val="0"/>
        <cfvo type="num" val="1" gte="0"/>
        <cfvo type="num" val="2" gte="0"/>
      </iconSet>
    </cfRule>
  </conditionalFormatting>
  <conditionalFormatting sqref="P10">
    <cfRule type="iconSet" priority="43">
      <iconSet iconSet="3Symbols" showValue="0">
        <cfvo type="percent" val="0"/>
        <cfvo type="num" val="1" gte="0"/>
        <cfvo type="num" val="2" gte="0"/>
      </iconSet>
    </cfRule>
  </conditionalFormatting>
  <conditionalFormatting sqref="P14">
    <cfRule type="iconSet" priority="42">
      <iconSet iconSet="3Symbols" showValue="0">
        <cfvo type="percent" val="0"/>
        <cfvo type="num" val="1" gte="0"/>
        <cfvo type="num" val="2" gte="0"/>
      </iconSet>
    </cfRule>
  </conditionalFormatting>
  <conditionalFormatting sqref="E6:E10">
    <cfRule type="iconSet" priority="41">
      <iconSet iconSet="3Symbols" showValue="0">
        <cfvo type="percent" val="0"/>
        <cfvo type="num" val="1" gte="0"/>
        <cfvo type="num" val="2" gte="0"/>
      </iconSet>
    </cfRule>
  </conditionalFormatting>
  <conditionalFormatting sqref="E12:E14">
    <cfRule type="iconSet" priority="40">
      <iconSet iconSet="3Symbols" showValue="0">
        <cfvo type="percent" val="0"/>
        <cfvo type="num" val="1" gte="0"/>
        <cfvo type="num" val="2" gte="0"/>
      </iconSet>
    </cfRule>
  </conditionalFormatting>
  <conditionalFormatting sqref="G6">
    <cfRule type="iconSet" priority="39">
      <iconSet iconSet="3Symbols" showValue="0">
        <cfvo type="percent" val="0"/>
        <cfvo type="num" val="1" gte="0"/>
        <cfvo type="num" val="2" gte="0"/>
      </iconSet>
    </cfRule>
  </conditionalFormatting>
  <conditionalFormatting sqref="G7">
    <cfRule type="iconSet" priority="38">
      <iconSet iconSet="3Symbols" showValue="0">
        <cfvo type="percent" val="0"/>
        <cfvo type="num" val="1" gte="0"/>
        <cfvo type="num" val="2" gte="0"/>
      </iconSet>
    </cfRule>
  </conditionalFormatting>
  <conditionalFormatting sqref="G12">
    <cfRule type="iconSet" priority="37">
      <iconSet iconSet="3Symbols" showValue="0">
        <cfvo type="percent" val="0"/>
        <cfvo type="num" val="1" gte="0"/>
        <cfvo type="num" val="2" gte="0"/>
      </iconSet>
    </cfRule>
  </conditionalFormatting>
  <conditionalFormatting sqref="G8">
    <cfRule type="iconSet" priority="35">
      <iconSet iconSet="3Symbols" showValue="0">
        <cfvo type="percent" val="0"/>
        <cfvo type="num" val="1" gte="0"/>
        <cfvo type="num" val="2" gte="0"/>
      </iconSet>
    </cfRule>
  </conditionalFormatting>
  <conditionalFormatting sqref="G9">
    <cfRule type="iconSet" priority="33">
      <iconSet iconSet="3Symbols" showValue="0">
        <cfvo type="percent" val="0"/>
        <cfvo type="num" val="1" gte="0"/>
        <cfvo type="num" val="2" gte="0"/>
      </iconSet>
    </cfRule>
  </conditionalFormatting>
  <conditionalFormatting sqref="G10">
    <cfRule type="iconSet" priority="32">
      <iconSet iconSet="3Symbols" showValue="0">
        <cfvo type="percent" val="0"/>
        <cfvo type="num" val="1" gte="0"/>
        <cfvo type="num" val="2" gte="0"/>
      </iconSet>
    </cfRule>
  </conditionalFormatting>
  <conditionalFormatting sqref="G13">
    <cfRule type="iconSet" priority="31">
      <iconSet iconSet="3Symbols" showValue="0">
        <cfvo type="percent" val="0"/>
        <cfvo type="num" val="1" gte="0"/>
        <cfvo type="num" val="2" gte="0"/>
      </iconSet>
    </cfRule>
  </conditionalFormatting>
  <conditionalFormatting sqref="G14">
    <cfRule type="iconSet" priority="30">
      <iconSet iconSet="3Symbols" showValue="0">
        <cfvo type="percent" val="0"/>
        <cfvo type="num" val="1" gte="0"/>
        <cfvo type="num" val="2" gte="0"/>
      </iconSet>
    </cfRule>
  </conditionalFormatting>
  <conditionalFormatting sqref="T6:T10">
    <cfRule type="iconSet" priority="29">
      <iconSet iconSet="3Symbols" showValue="0">
        <cfvo type="percent" val="0"/>
        <cfvo type="num" val="1" gte="0"/>
        <cfvo type="num" val="2" gte="0"/>
      </iconSet>
    </cfRule>
  </conditionalFormatting>
  <conditionalFormatting sqref="T12:T14">
    <cfRule type="iconSet" priority="28">
      <iconSet iconSet="3Symbols" showValue="0">
        <cfvo type="percent" val="0"/>
        <cfvo type="num" val="1" gte="0"/>
        <cfvo type="num" val="2" gte="0"/>
      </iconSet>
    </cfRule>
  </conditionalFormatting>
  <conditionalFormatting sqref="T4:T5">
    <cfRule type="iconSet" priority="27">
      <iconSet iconSet="3Symbols" showValue="0">
        <cfvo type="percent" val="0"/>
        <cfvo type="num" val="1" gte="0"/>
        <cfvo type="num" val="2" gte="0"/>
      </iconSet>
    </cfRule>
  </conditionalFormatting>
  <conditionalFormatting sqref="P4:P5">
    <cfRule type="iconSet" priority="26">
      <iconSet iconSet="3Symbols" showValue="0">
        <cfvo type="percent" val="0"/>
        <cfvo type="num" val="1" gte="0"/>
        <cfvo type="num" val="2" gte="0"/>
      </iconSet>
    </cfRule>
  </conditionalFormatting>
  <conditionalFormatting sqref="B16">
    <cfRule type="expression" dxfId="108" priority="25">
      <formula>"if($I==2)"</formula>
    </cfRule>
  </conditionalFormatting>
  <conditionalFormatting sqref="B17">
    <cfRule type="expression" dxfId="107" priority="24">
      <formula>"if($I==2)"</formula>
    </cfRule>
  </conditionalFormatting>
  <conditionalFormatting sqref="E15:E20">
    <cfRule type="iconSet" priority="23">
      <iconSet iconSet="3Symbols" showValue="0">
        <cfvo type="percent" val="0"/>
        <cfvo type="num" val="1" gte="0"/>
        <cfvo type="num" val="2" gte="0"/>
      </iconSet>
    </cfRule>
  </conditionalFormatting>
  <conditionalFormatting sqref="G15">
    <cfRule type="iconSet" priority="22">
      <iconSet iconSet="3Symbols" showValue="0">
        <cfvo type="percent" val="0"/>
        <cfvo type="num" val="1" gte="0"/>
        <cfvo type="num" val="2" gte="0"/>
      </iconSet>
    </cfRule>
  </conditionalFormatting>
  <conditionalFormatting sqref="G16:G20">
    <cfRule type="iconSet" priority="21">
      <iconSet iconSet="3Symbols" showValue="0">
        <cfvo type="percent" val="0"/>
        <cfvo type="num" val="1" gte="0"/>
        <cfvo type="num" val="2" gte="0"/>
      </iconSet>
    </cfRule>
  </conditionalFormatting>
  <conditionalFormatting sqref="I15:I18">
    <cfRule type="iconSet" priority="20">
      <iconSet iconSet="3Symbols" showValue="0">
        <cfvo type="percent" val="0"/>
        <cfvo type="num" val="1" gte="0"/>
        <cfvo type="num" val="2" gte="0"/>
      </iconSet>
    </cfRule>
  </conditionalFormatting>
  <conditionalFormatting sqref="S15:S20">
    <cfRule type="iconSet" priority="19">
      <iconSet iconSet="3Symbols" showValue="0">
        <cfvo type="percent" val="0"/>
        <cfvo type="num" val="1" gte="0"/>
        <cfvo type="num" val="2" gte="0"/>
      </iconSet>
    </cfRule>
  </conditionalFormatting>
  <conditionalFormatting sqref="K15">
    <cfRule type="iconSet" priority="18">
      <iconSet iconSet="3Symbols" showValue="0">
        <cfvo type="percent" val="0"/>
        <cfvo type="num" val="1" gte="0"/>
        <cfvo type="num" val="2" gte="0"/>
      </iconSet>
    </cfRule>
  </conditionalFormatting>
  <conditionalFormatting sqref="K16">
    <cfRule type="iconSet" priority="17">
      <iconSet iconSet="3Symbols" showValue="0">
        <cfvo type="percent" val="0"/>
        <cfvo type="num" val="1" gte="0"/>
        <cfvo type="num" val="2" gte="0"/>
      </iconSet>
    </cfRule>
  </conditionalFormatting>
  <conditionalFormatting sqref="K17">
    <cfRule type="iconSet" priority="16">
      <iconSet iconSet="3Symbols" showValue="0">
        <cfvo type="percent" val="0"/>
        <cfvo type="num" val="1" gte="0"/>
        <cfvo type="num" val="2" gte="0"/>
      </iconSet>
    </cfRule>
  </conditionalFormatting>
  <conditionalFormatting sqref="K18">
    <cfRule type="iconSet" priority="15">
      <iconSet iconSet="3Symbols" showValue="0">
        <cfvo type="percent" val="0"/>
        <cfvo type="num" val="1" gte="0"/>
        <cfvo type="num" val="2" gte="0"/>
      </iconSet>
    </cfRule>
  </conditionalFormatting>
  <conditionalFormatting sqref="P15">
    <cfRule type="iconSet" priority="14">
      <iconSet iconSet="3Symbols" showValue="0">
        <cfvo type="percent" val="0"/>
        <cfvo type="num" val="1" gte="0"/>
        <cfvo type="num" val="2" gte="0"/>
      </iconSet>
    </cfRule>
  </conditionalFormatting>
  <conditionalFormatting sqref="P18">
    <cfRule type="iconSet" priority="13">
      <iconSet iconSet="3Symbols" showValue="0">
        <cfvo type="percent" val="0"/>
        <cfvo type="num" val="1" gte="0"/>
        <cfvo type="num" val="2" gte="0"/>
      </iconSet>
    </cfRule>
  </conditionalFormatting>
  <conditionalFormatting sqref="P17">
    <cfRule type="iconSet" priority="12">
      <iconSet iconSet="3Symbols" showValue="0">
        <cfvo type="percent" val="0"/>
        <cfvo type="num" val="1" gte="0"/>
        <cfvo type="num" val="2" gte="0"/>
      </iconSet>
    </cfRule>
  </conditionalFormatting>
  <conditionalFormatting sqref="I19">
    <cfRule type="iconSet" priority="11">
      <iconSet iconSet="3Symbols" showValue="0">
        <cfvo type="percent" val="0"/>
        <cfvo type="num" val="1" gte="0"/>
        <cfvo type="num" val="2" gte="0"/>
      </iconSet>
    </cfRule>
  </conditionalFormatting>
  <conditionalFormatting sqref="I20">
    <cfRule type="iconSet" priority="10">
      <iconSet iconSet="3Symbols" showValue="0">
        <cfvo type="percent" val="0"/>
        <cfvo type="num" val="1" gte="0"/>
        <cfvo type="num" val="2" gte="0"/>
      </iconSet>
    </cfRule>
  </conditionalFormatting>
  <conditionalFormatting sqref="K19">
    <cfRule type="iconSet" priority="9">
      <iconSet iconSet="3Symbols" showValue="0">
        <cfvo type="percent" val="0"/>
        <cfvo type="num" val="1" gte="0"/>
        <cfvo type="num" val="2" gte="0"/>
      </iconSet>
    </cfRule>
  </conditionalFormatting>
  <conditionalFormatting sqref="K20">
    <cfRule type="iconSet" priority="8">
      <iconSet iconSet="3Symbols" showValue="0">
        <cfvo type="percent" val="0"/>
        <cfvo type="num" val="1" gte="0"/>
        <cfvo type="num" val="2" gte="0"/>
      </iconSet>
    </cfRule>
  </conditionalFormatting>
  <conditionalFormatting sqref="P19">
    <cfRule type="iconSet" priority="7">
      <iconSet iconSet="3Symbols" showValue="0">
        <cfvo type="percent" val="0"/>
        <cfvo type="num" val="1" gte="0"/>
        <cfvo type="num" val="2" gte="0"/>
      </iconSet>
    </cfRule>
  </conditionalFormatting>
  <conditionalFormatting sqref="P20">
    <cfRule type="iconSet" priority="6">
      <iconSet iconSet="3Symbols" showValue="0">
        <cfvo type="percent" val="0"/>
        <cfvo type="num" val="1" gte="0"/>
        <cfvo type="num" val="2" gte="0"/>
      </iconSet>
    </cfRule>
  </conditionalFormatting>
  <conditionalFormatting sqref="P16">
    <cfRule type="iconSet" priority="5">
      <iconSet iconSet="3Symbols" showValue="0">
        <cfvo type="percent" val="0"/>
        <cfvo type="num" val="1" gte="0"/>
        <cfvo type="num" val="2" gte="0"/>
      </iconSet>
    </cfRule>
  </conditionalFormatting>
  <conditionalFormatting sqref="T19:T20">
    <cfRule type="iconSet" priority="4">
      <iconSet iconSet="3Symbols" showValue="0">
        <cfvo type="percent" val="0"/>
        <cfvo type="num" val="1" gte="0"/>
        <cfvo type="num" val="2" gte="0"/>
      </iconSet>
    </cfRule>
  </conditionalFormatting>
  <conditionalFormatting sqref="T16">
    <cfRule type="iconSet" priority="3">
      <iconSet iconSet="3Symbols" showValue="0">
        <cfvo type="percent" val="0"/>
        <cfvo type="num" val="1" gte="0"/>
        <cfvo type="num" val="2" gte="0"/>
      </iconSet>
    </cfRule>
  </conditionalFormatting>
  <conditionalFormatting sqref="T15">
    <cfRule type="iconSet" priority="2">
      <iconSet iconSet="3Symbols" showValue="0">
        <cfvo type="percent" val="0"/>
        <cfvo type="num" val="1" gte="0"/>
        <cfvo type="num" val="2" gte="0"/>
      </iconSet>
    </cfRule>
  </conditionalFormatting>
  <conditionalFormatting sqref="T17:T18">
    <cfRule type="iconSet" priority="1">
      <iconSet iconSet="3Symbols" showValue="0">
        <cfvo type="percent" val="0"/>
        <cfvo type="num" val="1" gte="0"/>
        <cfvo type="num" val="2" gte="0"/>
      </iconSet>
    </cfRule>
  </conditionalFormatting>
  <hyperlinks>
    <hyperlink ref="G4" location="'COMMENTS-RE4-2'!A15" display="'COMMENTS-RE4-2'!A15"/>
    <hyperlink ref="I12" location="'COMMENTS-RE4-2'!A12" display="'COMMENTS-RE4-2'!A12"/>
    <hyperlink ref="G6" location="'COMMENTS-RE4-2'!A15" display="'COMMENTS-RE4-2'!A15"/>
    <hyperlink ref="G12" location="'COMMENTS-RE4-2'!A15" display="'COMMENTS-RE4-2'!A15"/>
    <hyperlink ref="G8" location="'COMMENTS-RE4-2'!A15" display="'COMMENTS-RE4-2'!A15"/>
    <hyperlink ref="G9" location="'COMMENTS-RE4-2'!A15" display="'COMMENTS-RE4-2'!A15"/>
    <hyperlink ref="G13" location="'COMMENTS-RE4-2'!A15" display="'COMMENTS-RE4-2'!A15"/>
  </hyperlink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workbookViewId="0">
      <selection activeCell="E12" sqref="E12"/>
    </sheetView>
  </sheetViews>
  <sheetFormatPr defaultColWidth="8.85546875" defaultRowHeight="15" x14ac:dyDescent="0.25"/>
  <cols>
    <col min="1" max="1" width="27.85546875" style="152" bestFit="1" customWidth="1"/>
    <col min="2" max="2" width="10.7109375" style="229" bestFit="1" customWidth="1"/>
    <col min="3" max="4" width="8.85546875" style="152"/>
    <col min="5" max="5" width="44.42578125" style="152" bestFit="1" customWidth="1"/>
    <col min="6" max="6" width="40.42578125" style="152" bestFit="1" customWidth="1"/>
    <col min="7" max="16384" width="8.85546875" style="152"/>
  </cols>
  <sheetData>
    <row r="3" spans="1:6" x14ac:dyDescent="0.25">
      <c r="A3" s="152" t="s">
        <v>173</v>
      </c>
      <c r="B3" s="229" t="s">
        <v>174</v>
      </c>
      <c r="C3" s="152" t="s">
        <v>81</v>
      </c>
      <c r="D3" s="152" t="s">
        <v>82</v>
      </c>
      <c r="E3" s="152" t="s">
        <v>83</v>
      </c>
      <c r="F3" s="152" t="s">
        <v>26</v>
      </c>
    </row>
    <row r="4" spans="1:6" x14ac:dyDescent="0.25">
      <c r="A4" s="152" t="str">
        <f>'Chamber RE4-2'!B4</f>
        <v>CMS-RE4-2-CERN-098</v>
      </c>
      <c r="B4" s="153">
        <f>'Chamber RE4-2'!H4</f>
        <v>41688</v>
      </c>
    </row>
    <row r="5" spans="1:6" x14ac:dyDescent="0.25">
      <c r="A5" s="254" t="str">
        <f>'Chamber RE4-2'!B5</f>
        <v>CMS-RE4-2-CERN-017</v>
      </c>
      <c r="B5" s="153">
        <f>'Chamber RE4-2'!H5</f>
        <v>41744</v>
      </c>
      <c r="C5" s="270"/>
      <c r="D5" s="270"/>
      <c r="E5" s="270"/>
      <c r="F5" s="270"/>
    </row>
    <row r="6" spans="1:6" x14ac:dyDescent="0.25">
      <c r="A6" s="254" t="str">
        <f>'Chamber RE4-2'!B6</f>
        <v>CMS-RE4-2-BARC-155</v>
      </c>
      <c r="B6" s="153">
        <f>'Chamber RE4-2'!H6</f>
        <v>41905</v>
      </c>
      <c r="C6" s="270">
        <v>0.36099999999999999</v>
      </c>
      <c r="D6" s="270">
        <v>0.81</v>
      </c>
      <c r="E6" s="270" t="s">
        <v>202</v>
      </c>
      <c r="F6" s="270"/>
    </row>
    <row r="7" spans="1:6" x14ac:dyDescent="0.25">
      <c r="A7" s="254" t="str">
        <f>'Chamber RE4-2'!B7</f>
        <v>CMS-RE4-2-BARC-156</v>
      </c>
      <c r="B7" s="153">
        <f>'Chamber RE4-2'!H7</f>
        <v>41905</v>
      </c>
      <c r="C7" s="270">
        <v>0.36099999999999999</v>
      </c>
      <c r="D7" s="270">
        <v>0.81</v>
      </c>
      <c r="E7" s="270" t="s">
        <v>202</v>
      </c>
      <c r="F7" s="270"/>
    </row>
    <row r="8" spans="1:6" x14ac:dyDescent="0.25">
      <c r="A8" s="254" t="str">
        <f>'Chamber RE4-2'!B8</f>
        <v>CMS-RE4-2-BARC-157</v>
      </c>
      <c r="B8" s="153">
        <f>'Chamber RE4-2'!H8</f>
        <v>41905</v>
      </c>
      <c r="C8" s="270">
        <v>0.36099999999999999</v>
      </c>
      <c r="D8" s="270">
        <v>0.81</v>
      </c>
      <c r="E8" s="270" t="s">
        <v>202</v>
      </c>
      <c r="F8" s="270"/>
    </row>
    <row r="9" spans="1:6" x14ac:dyDescent="0.25">
      <c r="A9" s="254" t="str">
        <f>'Chamber RE4-2'!B9</f>
        <v>CMS-RE4-2-BARC-158</v>
      </c>
      <c r="B9" s="153">
        <f>'Chamber RE4-2'!H9</f>
        <v>41905</v>
      </c>
      <c r="C9" s="270">
        <v>0.36099999999999999</v>
      </c>
      <c r="D9" s="270">
        <v>0.81</v>
      </c>
      <c r="E9" s="270" t="s">
        <v>202</v>
      </c>
      <c r="F9" s="270"/>
    </row>
    <row r="10" spans="1:6" x14ac:dyDescent="0.25">
      <c r="A10" s="254" t="str">
        <f>'Chamber RE4-2'!B10</f>
        <v>CMS-RE4-2-BARC-159</v>
      </c>
      <c r="B10" s="153">
        <f>'Chamber RE4-2'!H10</f>
        <v>41905</v>
      </c>
      <c r="C10" s="270">
        <v>0.35899999999999999</v>
      </c>
      <c r="D10" s="270">
        <v>0.81899999999999995</v>
      </c>
      <c r="E10" s="270" t="s">
        <v>202</v>
      </c>
      <c r="F10" s="270"/>
    </row>
    <row r="11" spans="1:6" x14ac:dyDescent="0.25">
      <c r="A11" s="254" t="str">
        <f>'Chamber RE4-2'!B11</f>
        <v>CMS-RE4-2-BARC-161</v>
      </c>
      <c r="B11" s="153">
        <f>'Chamber RE4-2'!H11</f>
        <v>0</v>
      </c>
      <c r="C11" s="270"/>
      <c r="D11" s="270"/>
      <c r="E11" s="270"/>
      <c r="F11" s="270"/>
    </row>
    <row r="12" spans="1:6" x14ac:dyDescent="0.25">
      <c r="A12" s="254" t="str">
        <f>'Chamber RE4-2'!B12</f>
        <v>CMS-RE4-2-PANJAB-BARC-162</v>
      </c>
      <c r="B12" s="153">
        <f>'Chamber RE4-2'!H12</f>
        <v>41905</v>
      </c>
      <c r="C12" s="270">
        <v>0.35699999999999998</v>
      </c>
      <c r="D12" s="270">
        <v>0.80500000000000005</v>
      </c>
      <c r="E12" s="270" t="s">
        <v>203</v>
      </c>
      <c r="F12" s="270"/>
    </row>
    <row r="13" spans="1:6" x14ac:dyDescent="0.25">
      <c r="A13" s="254" t="str">
        <f>'Chamber RE4-2'!B13</f>
        <v>CMS-RE4-2-PANJAB-BARC-163</v>
      </c>
      <c r="B13" s="153">
        <f>'Chamber RE4-2'!H13</f>
        <v>41905</v>
      </c>
      <c r="C13" s="270">
        <v>0.36799999999999999</v>
      </c>
      <c r="D13" s="270">
        <v>0.81799999999999995</v>
      </c>
      <c r="E13" s="270" t="s">
        <v>202</v>
      </c>
      <c r="F13" s="270"/>
    </row>
    <row r="14" spans="1:6" x14ac:dyDescent="0.25">
      <c r="A14" s="254" t="str">
        <f>'Chamber RE4-2'!B14</f>
        <v>CMS-RE4-2-PANJAB-BARC-164</v>
      </c>
      <c r="B14" s="153">
        <f>'Chamber RE4-2'!H14</f>
        <v>41905</v>
      </c>
      <c r="C14" s="270">
        <v>0.36299999999999999</v>
      </c>
      <c r="D14" s="270">
        <v>0.82</v>
      </c>
      <c r="E14" s="270" t="s">
        <v>202</v>
      </c>
      <c r="F14" s="270"/>
    </row>
    <row r="15" spans="1:6" x14ac:dyDescent="0.25">
      <c r="A15" s="254"/>
      <c r="B15" s="153"/>
      <c r="C15" s="271"/>
      <c r="D15" s="271"/>
      <c r="E15" s="271"/>
      <c r="F15" s="271"/>
    </row>
    <row r="16" spans="1:6" x14ac:dyDescent="0.25">
      <c r="A16" s="254"/>
      <c r="B16" s="153"/>
    </row>
    <row r="17" spans="1:2" x14ac:dyDescent="0.25">
      <c r="A17" s="254"/>
      <c r="B17" s="153"/>
    </row>
    <row r="18" spans="1:2" x14ac:dyDescent="0.25">
      <c r="A18" s="254"/>
      <c r="B18" s="153"/>
    </row>
    <row r="19" spans="1:2" x14ac:dyDescent="0.25">
      <c r="A19" s="254"/>
      <c r="B19" s="153"/>
    </row>
    <row r="20" spans="1:2" x14ac:dyDescent="0.25">
      <c r="A20" s="254"/>
      <c r="B20" s="153"/>
    </row>
    <row r="21" spans="1:2" x14ac:dyDescent="0.25">
      <c r="A21" s="254"/>
      <c r="B21" s="153"/>
    </row>
    <row r="22" spans="1:2" x14ac:dyDescent="0.25">
      <c r="A22" s="254"/>
      <c r="B22" s="153"/>
    </row>
    <row r="23" spans="1:2" x14ac:dyDescent="0.25">
      <c r="A23" s="254"/>
      <c r="B23" s="153"/>
    </row>
    <row r="24" spans="1:2" x14ac:dyDescent="0.25">
      <c r="A24" s="254"/>
      <c r="B24" s="153"/>
    </row>
    <row r="25" spans="1:2" x14ac:dyDescent="0.25">
      <c r="A25" s="254"/>
      <c r="B25" s="153"/>
    </row>
    <row r="26" spans="1:2" x14ac:dyDescent="0.25">
      <c r="A26" s="254"/>
      <c r="B26" s="153"/>
    </row>
    <row r="27" spans="1:2" x14ac:dyDescent="0.25">
      <c r="A27" s="254"/>
      <c r="B27" s="153"/>
    </row>
    <row r="28" spans="1:2" x14ac:dyDescent="0.25">
      <c r="A28" s="254"/>
      <c r="B28" s="153"/>
    </row>
    <row r="29" spans="1:2" x14ac:dyDescent="0.25">
      <c r="A29" s="254"/>
      <c r="B29" s="153"/>
    </row>
    <row r="30" spans="1:2" x14ac:dyDescent="0.25">
      <c r="A30" s="254"/>
      <c r="B30" s="153"/>
    </row>
    <row r="31" spans="1:2" x14ac:dyDescent="0.25">
      <c r="A31" s="254"/>
      <c r="B31" s="153"/>
    </row>
    <row r="32" spans="1:2" x14ac:dyDescent="0.25">
      <c r="A32" s="254"/>
      <c r="B32" s="153"/>
    </row>
    <row r="33" spans="1:2" x14ac:dyDescent="0.25">
      <c r="A33" s="254"/>
      <c r="B33" s="153"/>
    </row>
    <row r="34" spans="1:2" x14ac:dyDescent="0.25">
      <c r="A34" s="254"/>
      <c r="B34" s="153"/>
    </row>
    <row r="35" spans="1:2" x14ac:dyDescent="0.25">
      <c r="A35" s="254"/>
      <c r="B35" s="153"/>
    </row>
    <row r="36" spans="1:2" x14ac:dyDescent="0.25">
      <c r="A36" s="254"/>
      <c r="B36" s="153"/>
    </row>
    <row r="37" spans="1:2" x14ac:dyDescent="0.25">
      <c r="A37" s="254"/>
      <c r="B37" s="153"/>
    </row>
    <row r="38" spans="1:2" x14ac:dyDescent="0.25">
      <c r="A38" s="254"/>
      <c r="B38" s="153"/>
    </row>
    <row r="39" spans="1:2" x14ac:dyDescent="0.25">
      <c r="A39" s="254"/>
      <c r="B39" s="153"/>
    </row>
  </sheetData>
  <pageMargins left="0.7" right="0.7" top="0.75" bottom="0.75" header="0.3" footer="0.3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workbookViewId="0">
      <selection activeCell="A9" sqref="A9"/>
    </sheetView>
  </sheetViews>
  <sheetFormatPr defaultColWidth="8.85546875" defaultRowHeight="15" x14ac:dyDescent="0.25"/>
  <cols>
    <col min="1" max="1" width="21.140625" bestFit="1" customWidth="1"/>
    <col min="2" max="2" width="10.7109375" style="153" bestFit="1" customWidth="1"/>
    <col min="5" max="5" width="44.42578125" bestFit="1" customWidth="1"/>
    <col min="6" max="6" width="40.42578125" bestFit="1" customWidth="1"/>
  </cols>
  <sheetData>
    <row r="3" spans="1:6" x14ac:dyDescent="0.25">
      <c r="A3" t="s">
        <v>173</v>
      </c>
      <c r="B3" s="153" t="s">
        <v>174</v>
      </c>
      <c r="C3" t="s">
        <v>81</v>
      </c>
      <c r="D3" t="s">
        <v>82</v>
      </c>
      <c r="E3" t="s">
        <v>83</v>
      </c>
      <c r="F3" t="s">
        <v>26</v>
      </c>
    </row>
    <row r="4" spans="1:6" x14ac:dyDescent="0.25">
      <c r="A4" t="str">
        <f>'Chamber RE4-3'!B4</f>
        <v>CMS-RE4-3-GENT-108</v>
      </c>
      <c r="B4" s="153">
        <f>'Chamber RE4-3'!H4</f>
        <v>41683</v>
      </c>
    </row>
    <row r="5" spans="1:6" x14ac:dyDescent="0.25">
      <c r="A5" s="254" t="str">
        <f>'Chamber RE4-3'!B5</f>
        <v>CMS-RE4-3-GENT-114</v>
      </c>
      <c r="B5" s="153">
        <f>'Chamber RE4-3'!H5</f>
        <v>41694</v>
      </c>
    </row>
    <row r="6" spans="1:6" x14ac:dyDescent="0.25">
      <c r="A6" s="254" t="str">
        <f>'Chamber RE4-3'!B6</f>
        <v>CMS-RE4-3-CERN-154</v>
      </c>
      <c r="B6" s="153">
        <f>'Chamber RE4-3'!H6</f>
        <v>41747</v>
      </c>
    </row>
    <row r="7" spans="1:6" x14ac:dyDescent="0.25">
      <c r="A7" s="254" t="str">
        <f>'Chamber RE4-3'!B7</f>
        <v>CMS-RE4-3-CERN-160</v>
      </c>
      <c r="B7" s="153">
        <f>'Chamber RE4-3'!H7</f>
        <v>41747</v>
      </c>
    </row>
    <row r="8" spans="1:6" x14ac:dyDescent="0.25">
      <c r="A8" s="254" t="str">
        <f>'Chamber RE4-3'!B8</f>
        <v>CMS-RE4-3-CERN-153</v>
      </c>
      <c r="B8" s="153">
        <f>'Chamber RE4-3'!H8</f>
        <v>41747</v>
      </c>
    </row>
    <row r="9" spans="1:6" x14ac:dyDescent="0.25">
      <c r="A9" s="254" t="str">
        <f>'Chamber RE4-3'!B9</f>
        <v>CMS-RE4-3-CERN-004</v>
      </c>
      <c r="B9" s="153">
        <f>'Chamber RE4-3'!H9</f>
        <v>41747</v>
      </c>
      <c r="E9" s="173"/>
    </row>
    <row r="10" spans="1:6" x14ac:dyDescent="0.25">
      <c r="A10" s="254"/>
    </row>
    <row r="11" spans="1:6" x14ac:dyDescent="0.25">
      <c r="A11" s="254"/>
    </row>
    <row r="12" spans="1:6" x14ac:dyDescent="0.25">
      <c r="A12" s="254"/>
    </row>
    <row r="13" spans="1:6" x14ac:dyDescent="0.25">
      <c r="A13" s="254"/>
    </row>
    <row r="14" spans="1:6" x14ac:dyDescent="0.25">
      <c r="A14" s="254"/>
    </row>
    <row r="15" spans="1:6" x14ac:dyDescent="0.25">
      <c r="A15" s="254"/>
    </row>
    <row r="16" spans="1:6" x14ac:dyDescent="0.25">
      <c r="A16" s="254"/>
    </row>
    <row r="17" spans="1:1" x14ac:dyDescent="0.25">
      <c r="A17" s="254"/>
    </row>
    <row r="18" spans="1:1" x14ac:dyDescent="0.25">
      <c r="A18" s="254"/>
    </row>
    <row r="24" spans="1:1" x14ac:dyDescent="0.25">
      <c r="A24" s="213"/>
    </row>
    <row r="25" spans="1:1" x14ac:dyDescent="0.25">
      <c r="A25" s="213"/>
    </row>
    <row r="26" spans="1:1" x14ac:dyDescent="0.25">
      <c r="A26" s="213"/>
    </row>
    <row r="27" spans="1:1" x14ac:dyDescent="0.25">
      <c r="A27" s="213"/>
    </row>
    <row r="28" spans="1:1" x14ac:dyDescent="0.25">
      <c r="A28" s="213"/>
    </row>
    <row r="29" spans="1:1" x14ac:dyDescent="0.25">
      <c r="A29" s="213"/>
    </row>
    <row r="30" spans="1:1" x14ac:dyDescent="0.25">
      <c r="A30" s="213"/>
    </row>
    <row r="31" spans="1:1" x14ac:dyDescent="0.25">
      <c r="A31" s="213"/>
    </row>
    <row r="32" spans="1:1" x14ac:dyDescent="0.25">
      <c r="A32" s="213"/>
    </row>
    <row r="33" spans="1:1" x14ac:dyDescent="0.25">
      <c r="A33" s="213"/>
    </row>
    <row r="34" spans="1:1" x14ac:dyDescent="0.25">
      <c r="A34" s="213"/>
    </row>
    <row r="35" spans="1:1" x14ac:dyDescent="0.25">
      <c r="A35" s="213"/>
    </row>
    <row r="36" spans="1:1" x14ac:dyDescent="0.25">
      <c r="A36" s="213"/>
    </row>
    <row r="37" spans="1:1" x14ac:dyDescent="0.25">
      <c r="A37" s="213"/>
    </row>
    <row r="38" spans="1:1" x14ac:dyDescent="0.25">
      <c r="A38" s="213"/>
    </row>
    <row r="39" spans="1:1" x14ac:dyDescent="0.25">
      <c r="A39" s="213"/>
    </row>
    <row r="40" spans="1:1" x14ac:dyDescent="0.25">
      <c r="A40" s="213"/>
    </row>
    <row r="41" spans="1:1" x14ac:dyDescent="0.25">
      <c r="A41" s="213"/>
    </row>
    <row r="42" spans="1:1" x14ac:dyDescent="0.25">
      <c r="A42" s="213"/>
    </row>
    <row r="43" spans="1:1" x14ac:dyDescent="0.25">
      <c r="A43" s="213"/>
    </row>
    <row r="44" spans="1:1" x14ac:dyDescent="0.25">
      <c r="A44" s="213"/>
    </row>
    <row r="45" spans="1:1" x14ac:dyDescent="0.25">
      <c r="A45" s="213"/>
    </row>
    <row r="46" spans="1:1" x14ac:dyDescent="0.25">
      <c r="A46" s="213"/>
    </row>
    <row r="47" spans="1:1" x14ac:dyDescent="0.25">
      <c r="A47" s="213"/>
    </row>
    <row r="48" spans="1:1" x14ac:dyDescent="0.25">
      <c r="A48" s="213"/>
    </row>
    <row r="49" spans="1:1" x14ac:dyDescent="0.25">
      <c r="A49" s="213"/>
    </row>
    <row r="50" spans="1:1" x14ac:dyDescent="0.25">
      <c r="A50" s="213"/>
    </row>
    <row r="51" spans="1:1" x14ac:dyDescent="0.25">
      <c r="A51" s="213"/>
    </row>
    <row r="52" spans="1:1" x14ac:dyDescent="0.25">
      <c r="A52" s="213"/>
    </row>
    <row r="53" spans="1:1" x14ac:dyDescent="0.25">
      <c r="A53" s="213"/>
    </row>
    <row r="54" spans="1:1" x14ac:dyDescent="0.25">
      <c r="A54" s="213"/>
    </row>
    <row r="55" spans="1:1" x14ac:dyDescent="0.25">
      <c r="A55" s="213"/>
    </row>
  </sheetData>
  <pageMargins left="0.7" right="0.7" top="0.75" bottom="0.75" header="0.3" footer="0.3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workbookViewId="0">
      <selection activeCell="K13" sqref="K13"/>
    </sheetView>
  </sheetViews>
  <sheetFormatPr defaultColWidth="8.85546875" defaultRowHeight="15" x14ac:dyDescent="0.25"/>
  <cols>
    <col min="1" max="1" width="27.85546875" bestFit="1" customWidth="1"/>
    <col min="2" max="2" width="8.85546875" style="192"/>
    <col min="3" max="3" width="17.7109375" style="170" bestFit="1" customWidth="1"/>
    <col min="4" max="4" width="6.42578125" style="170" customWidth="1"/>
    <col min="5" max="5" width="15.85546875" customWidth="1"/>
    <col min="6" max="6" width="15.85546875" bestFit="1" customWidth="1"/>
    <col min="7" max="7" width="13.85546875" customWidth="1"/>
    <col min="8" max="8" width="5.28515625" bestFit="1" customWidth="1"/>
    <col min="9" max="9" width="9.42578125" style="1" bestFit="1" customWidth="1"/>
    <col min="10" max="10" width="17.28515625" style="192" bestFit="1" customWidth="1"/>
    <col min="11" max="11" width="5.28515625" bestFit="1" customWidth="1"/>
    <col min="12" max="12" width="9.42578125" style="1" bestFit="1" customWidth="1"/>
  </cols>
  <sheetData>
    <row r="1" spans="1:12" x14ac:dyDescent="0.25">
      <c r="A1" s="153"/>
    </row>
    <row r="3" spans="1:12" x14ac:dyDescent="0.25">
      <c r="B3" s="192" t="s">
        <v>92</v>
      </c>
      <c r="C3" s="170" t="s">
        <v>99</v>
      </c>
      <c r="D3" s="170" t="s">
        <v>101</v>
      </c>
      <c r="E3" t="s">
        <v>93</v>
      </c>
      <c r="F3" t="s">
        <v>94</v>
      </c>
      <c r="G3" t="s">
        <v>95</v>
      </c>
      <c r="H3" s="193" t="s">
        <v>144</v>
      </c>
      <c r="I3" s="193" t="s">
        <v>145</v>
      </c>
      <c r="J3" s="193" t="s">
        <v>96</v>
      </c>
      <c r="K3" s="193" t="s">
        <v>144</v>
      </c>
      <c r="L3" s="193" t="s">
        <v>145</v>
      </c>
    </row>
    <row r="4" spans="1:12" x14ac:dyDescent="0.25">
      <c r="A4" t="str">
        <f>'Chamber RE4-2'!B4</f>
        <v>CMS-RE4-2-CERN-098</v>
      </c>
      <c r="F4" s="215"/>
      <c r="I4" s="190"/>
      <c r="L4" s="6"/>
    </row>
    <row r="5" spans="1:12" x14ac:dyDescent="0.25">
      <c r="A5" s="254" t="str">
        <f>'Chamber RE4-2'!B5</f>
        <v>CMS-RE4-2-CERN-017</v>
      </c>
      <c r="C5" s="180" t="s">
        <v>102</v>
      </c>
      <c r="D5" s="170" t="s">
        <v>100</v>
      </c>
      <c r="E5" s="174">
        <v>41904.5625</v>
      </c>
      <c r="F5" s="215"/>
      <c r="I5" s="6"/>
      <c r="L5" s="6"/>
    </row>
    <row r="6" spans="1:12" x14ac:dyDescent="0.25">
      <c r="A6" s="254" t="str">
        <f>'Chamber RE4-2'!B6</f>
        <v>CMS-RE4-2-BARC-155</v>
      </c>
      <c r="B6" s="192">
        <v>12</v>
      </c>
      <c r="C6" s="180" t="s">
        <v>97</v>
      </c>
      <c r="D6" s="170" t="s">
        <v>100</v>
      </c>
      <c r="E6" s="174">
        <v>41904.5625</v>
      </c>
      <c r="F6" s="215"/>
      <c r="I6" s="6"/>
      <c r="J6" s="192" t="s">
        <v>141</v>
      </c>
      <c r="K6">
        <v>6</v>
      </c>
      <c r="L6" s="217" t="s">
        <v>204</v>
      </c>
    </row>
    <row r="7" spans="1:12" x14ac:dyDescent="0.25">
      <c r="A7" s="254" t="str">
        <f>'Chamber RE4-2'!B7</f>
        <v>CMS-RE4-2-BARC-156</v>
      </c>
      <c r="B7" s="192">
        <v>8</v>
      </c>
      <c r="C7" s="180" t="s">
        <v>98</v>
      </c>
      <c r="D7" s="170" t="s">
        <v>100</v>
      </c>
      <c r="E7" s="174">
        <v>41904.5625</v>
      </c>
      <c r="F7" s="215"/>
      <c r="I7" s="217"/>
      <c r="J7" s="192" t="s">
        <v>137</v>
      </c>
      <c r="K7">
        <v>4</v>
      </c>
      <c r="L7" s="217" t="s">
        <v>204</v>
      </c>
    </row>
    <row r="8" spans="1:12" x14ac:dyDescent="0.25">
      <c r="A8" s="254" t="str">
        <f>'Chamber RE4-2'!B8</f>
        <v>CMS-RE4-2-BARC-157</v>
      </c>
      <c r="B8" s="192">
        <v>13</v>
      </c>
      <c r="C8" s="180" t="s">
        <v>97</v>
      </c>
      <c r="D8" s="170" t="s">
        <v>100</v>
      </c>
      <c r="E8" s="174">
        <v>41904.5625</v>
      </c>
      <c r="F8" s="216"/>
      <c r="I8" s="217"/>
      <c r="J8" s="192">
        <v>26</v>
      </c>
      <c r="K8">
        <v>2</v>
      </c>
      <c r="L8" s="217" t="s">
        <v>204</v>
      </c>
    </row>
    <row r="9" spans="1:12" x14ac:dyDescent="0.25">
      <c r="A9" s="254" t="str">
        <f>'Chamber RE4-2'!B9</f>
        <v>CMS-RE4-2-BARC-158</v>
      </c>
      <c r="B9" s="192">
        <v>8</v>
      </c>
      <c r="C9" s="180" t="s">
        <v>97</v>
      </c>
      <c r="D9" s="170" t="s">
        <v>100</v>
      </c>
      <c r="E9" s="174">
        <v>41904.5625</v>
      </c>
      <c r="F9" s="215"/>
      <c r="I9" s="6"/>
      <c r="J9" s="192" t="s">
        <v>136</v>
      </c>
      <c r="K9">
        <v>4</v>
      </c>
      <c r="L9" s="217" t="s">
        <v>205</v>
      </c>
    </row>
    <row r="10" spans="1:12" x14ac:dyDescent="0.25">
      <c r="A10" s="254" t="str">
        <f>'Chamber RE4-2'!B10</f>
        <v>CMS-RE4-2-BARC-159</v>
      </c>
      <c r="B10" s="192" t="s">
        <v>200</v>
      </c>
      <c r="C10" s="180" t="s">
        <v>98</v>
      </c>
      <c r="D10" s="170" t="s">
        <v>100</v>
      </c>
      <c r="E10" s="174">
        <v>41904.5625</v>
      </c>
      <c r="F10" s="215"/>
      <c r="I10" s="6"/>
      <c r="J10" s="192">
        <v>6</v>
      </c>
      <c r="K10">
        <v>2</v>
      </c>
      <c r="L10" s="217" t="s">
        <v>205</v>
      </c>
    </row>
    <row r="11" spans="1:12" x14ac:dyDescent="0.25">
      <c r="A11" s="254" t="str">
        <f>'Chamber RE4-2'!B11</f>
        <v>CMS-RE4-2-BARC-161</v>
      </c>
      <c r="C11" s="180"/>
      <c r="D11" s="193"/>
      <c r="E11" s="174"/>
      <c r="F11" s="215"/>
      <c r="I11" s="6"/>
      <c r="L11" s="6"/>
    </row>
    <row r="12" spans="1:12" x14ac:dyDescent="0.25">
      <c r="A12" s="254" t="str">
        <f>'Chamber RE4-2'!B12</f>
        <v>CMS-RE4-2-PANJAB-BARC-162</v>
      </c>
      <c r="B12" s="192">
        <v>13</v>
      </c>
      <c r="C12" s="180" t="s">
        <v>98</v>
      </c>
      <c r="D12" s="193" t="s">
        <v>100</v>
      </c>
      <c r="E12" s="174">
        <v>41904.5625</v>
      </c>
      <c r="F12" s="215"/>
      <c r="I12" s="6"/>
      <c r="J12" s="192">
        <v>25</v>
      </c>
      <c r="K12">
        <v>4</v>
      </c>
      <c r="L12" s="217" t="s">
        <v>206</v>
      </c>
    </row>
    <row r="13" spans="1:12" x14ac:dyDescent="0.25">
      <c r="A13" s="254" t="str">
        <f>'Chamber RE4-2'!B13</f>
        <v>CMS-RE4-2-PANJAB-BARC-163</v>
      </c>
      <c r="B13" s="192">
        <v>12</v>
      </c>
      <c r="C13" s="180" t="s">
        <v>98</v>
      </c>
      <c r="D13" s="170" t="s">
        <v>100</v>
      </c>
      <c r="E13" s="174">
        <v>41904.5625</v>
      </c>
      <c r="F13" s="215"/>
      <c r="I13" s="6"/>
      <c r="J13" s="192" t="s">
        <v>140</v>
      </c>
      <c r="K13">
        <v>6</v>
      </c>
      <c r="L13" s="217" t="s">
        <v>205</v>
      </c>
    </row>
    <row r="14" spans="1:12" x14ac:dyDescent="0.25">
      <c r="A14" s="254" t="str">
        <f>'Chamber RE4-2'!B14</f>
        <v>CMS-RE4-2-PANJAB-BARC-164</v>
      </c>
      <c r="B14" s="192" t="s">
        <v>200</v>
      </c>
      <c r="C14" s="180" t="s">
        <v>97</v>
      </c>
      <c r="D14" s="170" t="s">
        <v>100</v>
      </c>
      <c r="E14" s="174">
        <v>41904.5625</v>
      </c>
      <c r="F14" s="215"/>
      <c r="I14" s="6"/>
      <c r="J14" s="192">
        <v>2</v>
      </c>
      <c r="K14">
        <v>2</v>
      </c>
      <c r="L14" s="217" t="s">
        <v>206</v>
      </c>
    </row>
    <row r="15" spans="1:12" x14ac:dyDescent="0.25">
      <c r="A15" s="254"/>
      <c r="C15" s="180"/>
      <c r="E15" s="174"/>
      <c r="F15" s="215"/>
      <c r="I15" s="6"/>
      <c r="L15" s="6"/>
    </row>
    <row r="16" spans="1:12" x14ac:dyDescent="0.25">
      <c r="A16" s="254"/>
      <c r="C16" s="180"/>
      <c r="D16" s="213"/>
      <c r="E16" s="174"/>
      <c r="F16" s="215"/>
      <c r="I16" s="6"/>
      <c r="L16" s="6"/>
    </row>
    <row r="17" spans="1:12" x14ac:dyDescent="0.25">
      <c r="A17" s="254"/>
      <c r="C17" s="180"/>
      <c r="D17" s="213"/>
      <c r="E17" s="174"/>
      <c r="F17" s="215"/>
      <c r="I17" s="6"/>
      <c r="L17" s="6"/>
    </row>
    <row r="18" spans="1:12" x14ac:dyDescent="0.25">
      <c r="A18" s="254"/>
      <c r="C18" s="180"/>
      <c r="D18" s="213"/>
      <c r="E18" s="174"/>
      <c r="F18" s="215"/>
      <c r="I18" s="6"/>
      <c r="L18" s="6"/>
    </row>
    <row r="19" spans="1:12" x14ac:dyDescent="0.25">
      <c r="A19" s="254"/>
      <c r="C19" s="180"/>
      <c r="D19" s="228"/>
      <c r="E19" s="174"/>
      <c r="F19" s="215"/>
      <c r="H19" s="229"/>
      <c r="I19" s="6"/>
      <c r="L19" s="6"/>
    </row>
    <row r="20" spans="1:12" x14ac:dyDescent="0.25">
      <c r="A20" s="254"/>
      <c r="C20" s="180"/>
      <c r="D20" s="229"/>
      <c r="E20" s="174"/>
      <c r="F20" s="215"/>
      <c r="H20" s="229"/>
      <c r="I20" s="6"/>
      <c r="L20" s="6"/>
    </row>
    <row r="21" spans="1:12" x14ac:dyDescent="0.25">
      <c r="A21" s="254"/>
      <c r="C21" s="180"/>
      <c r="D21" s="229"/>
      <c r="E21" s="174"/>
      <c r="F21" s="215"/>
      <c r="I21" s="6"/>
      <c r="L21" s="6"/>
    </row>
    <row r="22" spans="1:12" x14ac:dyDescent="0.25">
      <c r="A22" s="254"/>
      <c r="C22" s="180"/>
      <c r="E22" s="174"/>
      <c r="F22" s="215"/>
      <c r="G22" s="229"/>
      <c r="H22" s="229"/>
      <c r="I22" s="6"/>
      <c r="L22" s="6"/>
    </row>
    <row r="23" spans="1:12" x14ac:dyDescent="0.25">
      <c r="A23" s="254"/>
      <c r="C23" s="180"/>
      <c r="D23" s="229"/>
      <c r="E23" s="174"/>
      <c r="F23" s="216"/>
      <c r="I23" s="6"/>
      <c r="L23" s="6"/>
    </row>
    <row r="24" spans="1:12" x14ac:dyDescent="0.25">
      <c r="A24" s="254"/>
      <c r="C24" s="180"/>
      <c r="D24" s="229"/>
      <c r="E24" s="174"/>
      <c r="F24" s="216"/>
      <c r="I24" s="6"/>
      <c r="L24" s="6"/>
    </row>
    <row r="25" spans="1:12" x14ac:dyDescent="0.25">
      <c r="A25" s="254"/>
      <c r="F25" s="216"/>
      <c r="I25" s="6"/>
      <c r="L25" s="6"/>
    </row>
    <row r="26" spans="1:12" x14ac:dyDescent="0.25">
      <c r="A26" s="254"/>
      <c r="F26" s="216"/>
      <c r="I26" s="6"/>
      <c r="L26" s="6"/>
    </row>
    <row r="27" spans="1:12" x14ac:dyDescent="0.25">
      <c r="A27" s="254"/>
      <c r="F27" s="216"/>
      <c r="I27" s="6"/>
      <c r="L27" s="6"/>
    </row>
    <row r="28" spans="1:12" x14ac:dyDescent="0.25">
      <c r="A28" s="254"/>
      <c r="F28" s="216"/>
      <c r="I28" s="6"/>
      <c r="L28" s="6"/>
    </row>
    <row r="29" spans="1:12" x14ac:dyDescent="0.25">
      <c r="A29" s="254"/>
      <c r="F29" s="216"/>
      <c r="I29" s="6"/>
      <c r="L29" s="6"/>
    </row>
    <row r="30" spans="1:12" x14ac:dyDescent="0.25">
      <c r="A30" s="254"/>
      <c r="F30" s="216"/>
      <c r="I30" s="6"/>
      <c r="L30" s="6"/>
    </row>
    <row r="31" spans="1:12" x14ac:dyDescent="0.25">
      <c r="A31" s="254"/>
      <c r="F31" s="216"/>
      <c r="I31" s="6"/>
      <c r="L31" s="6"/>
    </row>
    <row r="32" spans="1:12" x14ac:dyDescent="0.25">
      <c r="A32" s="254"/>
      <c r="F32" s="216"/>
      <c r="I32" s="6"/>
      <c r="L32" s="6"/>
    </row>
    <row r="33" spans="1:12" x14ac:dyDescent="0.25">
      <c r="A33" s="254"/>
      <c r="F33" s="216"/>
      <c r="I33" s="6"/>
      <c r="L33" s="190"/>
    </row>
    <row r="34" spans="1:12" x14ac:dyDescent="0.25">
      <c r="A34" s="254"/>
      <c r="F34" s="216"/>
      <c r="I34" s="6"/>
      <c r="L34" s="190"/>
    </row>
    <row r="35" spans="1:12" x14ac:dyDescent="0.25">
      <c r="A35" s="254"/>
      <c r="F35" s="216"/>
      <c r="I35" s="6"/>
      <c r="L35" s="190"/>
    </row>
    <row r="36" spans="1:12" x14ac:dyDescent="0.25">
      <c r="A36" s="254"/>
      <c r="F36" s="216"/>
      <c r="I36" s="6"/>
      <c r="L36" s="190"/>
    </row>
    <row r="37" spans="1:12" x14ac:dyDescent="0.25">
      <c r="A37" s="254"/>
      <c r="F37" s="216"/>
      <c r="I37" s="6"/>
      <c r="L37" s="190"/>
    </row>
    <row r="38" spans="1:12" x14ac:dyDescent="0.25">
      <c r="A38" s="254"/>
      <c r="F38" s="216"/>
      <c r="I38" s="6"/>
      <c r="L38" s="190"/>
    </row>
    <row r="39" spans="1:12" x14ac:dyDescent="0.25">
      <c r="A39" s="254"/>
      <c r="F39" s="216"/>
      <c r="I39" s="6"/>
      <c r="L39" s="190"/>
    </row>
    <row r="40" spans="1:12" x14ac:dyDescent="0.25">
      <c r="A40" s="254"/>
      <c r="F40" s="216"/>
      <c r="I40" s="6"/>
      <c r="L40" s="190"/>
    </row>
    <row r="41" spans="1:12" x14ac:dyDescent="0.25">
      <c r="I41" s="6"/>
      <c r="L41" s="190"/>
    </row>
    <row r="42" spans="1:12" x14ac:dyDescent="0.25">
      <c r="I42" s="190"/>
      <c r="L42" s="190"/>
    </row>
    <row r="43" spans="1:12" x14ac:dyDescent="0.25">
      <c r="L43" s="190"/>
    </row>
    <row r="44" spans="1:12" x14ac:dyDescent="0.25">
      <c r="L44" s="190"/>
    </row>
    <row r="45" spans="1:12" x14ac:dyDescent="0.25">
      <c r="L45" s="190"/>
    </row>
    <row r="46" spans="1:12" x14ac:dyDescent="0.25">
      <c r="L46" s="190"/>
    </row>
  </sheetData>
  <phoneticPr fontId="15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workbookViewId="0">
      <selection activeCell="L8" sqref="L8"/>
    </sheetView>
  </sheetViews>
  <sheetFormatPr defaultColWidth="8.85546875" defaultRowHeight="15" x14ac:dyDescent="0.25"/>
  <cols>
    <col min="1" max="1" width="21.140625" style="170" bestFit="1" customWidth="1"/>
    <col min="2" max="2" width="17.7109375" style="1" bestFit="1" customWidth="1"/>
    <col min="3" max="3" width="17.7109375" style="170" customWidth="1"/>
    <col min="4" max="4" width="17.7109375" style="1" hidden="1" customWidth="1"/>
    <col min="5" max="5" width="15.85546875" style="170" customWidth="1"/>
    <col min="6" max="6" width="9.42578125" style="170" customWidth="1"/>
    <col min="7" max="7" width="13.85546875" style="170" customWidth="1"/>
    <col min="8" max="8" width="5.28515625" style="170" bestFit="1" customWidth="1"/>
    <col min="9" max="9" width="9.42578125" style="170" bestFit="1" customWidth="1"/>
    <col min="10" max="10" width="17.28515625" style="170" bestFit="1" customWidth="1"/>
    <col min="11" max="11" width="5.28515625" style="170" bestFit="1" customWidth="1"/>
    <col min="12" max="12" width="9.42578125" style="170" bestFit="1" customWidth="1"/>
    <col min="13" max="13" width="12.5703125" style="170" bestFit="1" customWidth="1"/>
    <col min="14" max="15" width="8.85546875" style="170"/>
    <col min="16" max="16" width="15.85546875" style="170" bestFit="1" customWidth="1"/>
    <col min="17" max="16384" width="8.85546875" style="170"/>
  </cols>
  <sheetData>
    <row r="3" spans="1:16" x14ac:dyDescent="0.25">
      <c r="A3" s="170" t="s">
        <v>143</v>
      </c>
      <c r="B3" s="1" t="s">
        <v>92</v>
      </c>
      <c r="C3" s="170" t="s">
        <v>99</v>
      </c>
      <c r="D3" s="1" t="s">
        <v>101</v>
      </c>
      <c r="E3" s="170" t="s">
        <v>93</v>
      </c>
      <c r="F3" s="170" t="s">
        <v>94</v>
      </c>
      <c r="G3" s="170" t="s">
        <v>95</v>
      </c>
      <c r="H3" s="170" t="s">
        <v>144</v>
      </c>
      <c r="I3" s="170" t="s">
        <v>145</v>
      </c>
      <c r="J3" s="170" t="s">
        <v>96</v>
      </c>
      <c r="K3" s="193" t="s">
        <v>144</v>
      </c>
      <c r="L3" s="193" t="s">
        <v>145</v>
      </c>
      <c r="M3" s="170" t="s">
        <v>164</v>
      </c>
      <c r="P3" s="170" t="s">
        <v>165</v>
      </c>
    </row>
    <row r="4" spans="1:16" x14ac:dyDescent="0.25">
      <c r="A4" s="254" t="str">
        <f>'Chamber RE4-3'!B4</f>
        <v>CMS-RE4-3-GENT-108</v>
      </c>
    </row>
    <row r="5" spans="1:16" x14ac:dyDescent="0.25">
      <c r="A5" s="254" t="str">
        <f>'Chamber RE4-3'!B5</f>
        <v>CMS-RE4-3-GENT-114</v>
      </c>
    </row>
    <row r="6" spans="1:16" x14ac:dyDescent="0.25">
      <c r="A6" s="254" t="str">
        <f>'Chamber RE4-3'!B6</f>
        <v>CMS-RE4-3-CERN-154</v>
      </c>
    </row>
    <row r="7" spans="1:16" x14ac:dyDescent="0.25">
      <c r="A7" s="254" t="str">
        <f>'Chamber RE4-3'!B7</f>
        <v>CMS-RE4-3-CERN-160</v>
      </c>
      <c r="E7" s="174"/>
    </row>
    <row r="8" spans="1:16" x14ac:dyDescent="0.25">
      <c r="A8" s="254" t="str">
        <f>'Chamber RE4-3'!B8</f>
        <v>CMS-RE4-3-CERN-153</v>
      </c>
      <c r="C8" s="180"/>
      <c r="D8" s="180" t="s">
        <v>100</v>
      </c>
      <c r="E8" s="174"/>
      <c r="J8" s="192"/>
    </row>
    <row r="9" spans="1:16" x14ac:dyDescent="0.25">
      <c r="A9" s="254" t="str">
        <f>'Chamber RE4-3'!B9</f>
        <v>CMS-RE4-3-CERN-004</v>
      </c>
      <c r="C9" s="180"/>
      <c r="D9" s="1" t="s">
        <v>100</v>
      </c>
      <c r="E9" s="174"/>
    </row>
    <row r="10" spans="1:16" x14ac:dyDescent="0.25">
      <c r="A10" s="254"/>
      <c r="C10" s="180"/>
      <c r="E10" s="174"/>
      <c r="J10" s="192"/>
      <c r="M10" s="192"/>
      <c r="N10" s="228"/>
      <c r="O10" s="228"/>
      <c r="P10" s="174"/>
    </row>
    <row r="11" spans="1:16" x14ac:dyDescent="0.25">
      <c r="A11" s="254"/>
      <c r="C11" s="180"/>
      <c r="E11" s="174"/>
    </row>
    <row r="12" spans="1:16" x14ac:dyDescent="0.25">
      <c r="A12" s="254"/>
      <c r="C12" s="180"/>
      <c r="E12" s="174"/>
    </row>
    <row r="13" spans="1:16" x14ac:dyDescent="0.25">
      <c r="A13" s="254"/>
      <c r="C13" s="180"/>
      <c r="E13" s="174"/>
    </row>
    <row r="14" spans="1:16" x14ac:dyDescent="0.25">
      <c r="C14" s="180"/>
      <c r="D14" s="180"/>
      <c r="E14" s="174"/>
    </row>
    <row r="15" spans="1:16" x14ac:dyDescent="0.25">
      <c r="C15" s="180"/>
      <c r="D15" s="180"/>
      <c r="E15" s="174"/>
      <c r="J15" s="192"/>
    </row>
    <row r="16" spans="1:16" x14ac:dyDescent="0.25">
      <c r="C16" s="180"/>
      <c r="D16" s="180"/>
      <c r="E16" s="174"/>
    </row>
    <row r="17" spans="3:12" x14ac:dyDescent="0.25">
      <c r="C17" s="180"/>
      <c r="D17" s="180"/>
      <c r="E17" s="174"/>
    </row>
    <row r="18" spans="3:12" x14ac:dyDescent="0.25">
      <c r="C18" s="180"/>
      <c r="D18" s="180"/>
      <c r="E18" s="174"/>
    </row>
    <row r="19" spans="3:12" x14ac:dyDescent="0.25">
      <c r="C19" s="180"/>
      <c r="D19" s="180"/>
      <c r="E19" s="174"/>
      <c r="J19" s="192"/>
    </row>
    <row r="20" spans="3:12" x14ac:dyDescent="0.25">
      <c r="C20" s="180"/>
      <c r="D20" s="180"/>
      <c r="E20" s="174"/>
    </row>
    <row r="21" spans="3:12" x14ac:dyDescent="0.25">
      <c r="C21" s="180"/>
      <c r="E21" s="174"/>
      <c r="J21" s="192"/>
      <c r="K21" s="214"/>
      <c r="L21" s="214"/>
    </row>
    <row r="22" spans="3:12" x14ac:dyDescent="0.25">
      <c r="C22" s="180"/>
      <c r="E22" s="174"/>
    </row>
    <row r="23" spans="3:12" x14ac:dyDescent="0.25">
      <c r="C23" s="180"/>
      <c r="E23" s="174"/>
      <c r="J23" s="192"/>
    </row>
    <row r="24" spans="3:12" x14ac:dyDescent="0.25">
      <c r="C24" s="180"/>
      <c r="E24" s="174"/>
    </row>
    <row r="25" spans="3:12" x14ac:dyDescent="0.25">
      <c r="C25" s="180"/>
      <c r="E25" s="174"/>
      <c r="J25" s="192"/>
    </row>
    <row r="26" spans="3:12" x14ac:dyDescent="0.25">
      <c r="C26" s="180"/>
      <c r="E26" s="174"/>
    </row>
    <row r="27" spans="3:12" x14ac:dyDescent="0.25">
      <c r="E27" s="174"/>
      <c r="J27" s="192"/>
    </row>
    <row r="28" spans="3:12" x14ac:dyDescent="0.25">
      <c r="E28" s="174"/>
      <c r="J28" s="192"/>
      <c r="K28" s="230"/>
      <c r="L28" s="230"/>
    </row>
    <row r="29" spans="3:12" x14ac:dyDescent="0.25">
      <c r="E29" s="174"/>
      <c r="J29" s="192"/>
    </row>
    <row r="30" spans="3:12" x14ac:dyDescent="0.25">
      <c r="E30" s="174"/>
    </row>
    <row r="31" spans="3:12" x14ac:dyDescent="0.25">
      <c r="E31" s="174"/>
    </row>
    <row r="32" spans="3:12" x14ac:dyDescent="0.25">
      <c r="E32" s="174"/>
    </row>
    <row r="33" spans="5:5" x14ac:dyDescent="0.25">
      <c r="E33" s="174"/>
    </row>
    <row r="34" spans="5:5" x14ac:dyDescent="0.25">
      <c r="E34" s="17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pane xSplit="2" topLeftCell="G1" activePane="topRight" state="frozen"/>
      <selection pane="topRight" activeCell="K30" sqref="K30"/>
    </sheetView>
  </sheetViews>
  <sheetFormatPr defaultColWidth="8.85546875" defaultRowHeight="15" x14ac:dyDescent="0.25"/>
  <cols>
    <col min="1" max="1" width="8.85546875" style="128"/>
    <col min="2" max="2" width="20.42578125" style="1" bestFit="1" customWidth="1"/>
    <col min="3" max="3" width="13.140625" style="1" customWidth="1"/>
    <col min="4" max="4" width="8.85546875" style="1"/>
    <col min="5" max="5" width="15" style="1" customWidth="1"/>
    <col min="6" max="6" width="38" style="1" customWidth="1"/>
    <col min="7" max="7" width="9.42578125" style="1" customWidth="1"/>
    <col min="8" max="8" width="13.7109375" style="1" customWidth="1"/>
    <col min="9" max="9" width="10.7109375" style="129" bestFit="1" customWidth="1"/>
    <col min="10" max="10" width="7.140625" style="129" customWidth="1"/>
    <col min="11" max="11" width="46.140625" style="129" customWidth="1"/>
    <col min="12" max="12" width="8.85546875" style="1"/>
    <col min="13" max="13" width="8.85546875" style="128"/>
    <col min="14" max="14" width="15.85546875" style="128" bestFit="1" customWidth="1"/>
    <col min="15" max="15" width="8.85546875" style="1"/>
    <col min="16" max="16" width="53.42578125" style="1" customWidth="1"/>
    <col min="17" max="17" width="16.42578125" style="1" customWidth="1"/>
    <col min="18" max="18" width="20.28515625" style="1" customWidth="1"/>
    <col min="19" max="19" width="14.42578125" style="1" customWidth="1"/>
    <col min="20" max="16384" width="8.85546875" style="1"/>
  </cols>
  <sheetData>
    <row r="1" spans="1:21" s="120" customFormat="1" ht="30" customHeight="1" x14ac:dyDescent="0.25">
      <c r="A1" s="120" t="s">
        <v>30</v>
      </c>
      <c r="B1" s="120" t="s">
        <v>0</v>
      </c>
      <c r="C1" s="121" t="s">
        <v>1</v>
      </c>
      <c r="D1" s="120" t="s">
        <v>10</v>
      </c>
      <c r="E1" s="122" t="s">
        <v>24</v>
      </c>
      <c r="F1" s="122" t="s">
        <v>62</v>
      </c>
      <c r="G1" s="122" t="s">
        <v>10</v>
      </c>
      <c r="H1" s="121" t="s">
        <v>2</v>
      </c>
      <c r="I1" s="123" t="s">
        <v>59</v>
      </c>
      <c r="J1" s="123" t="s">
        <v>60</v>
      </c>
      <c r="K1" s="123" t="s">
        <v>61</v>
      </c>
      <c r="L1" s="120" t="s">
        <v>10</v>
      </c>
      <c r="M1" s="120" t="s">
        <v>63</v>
      </c>
      <c r="N1" s="120" t="s">
        <v>64</v>
      </c>
      <c r="O1" s="121" t="s">
        <v>3</v>
      </c>
      <c r="P1" s="120" t="s">
        <v>10</v>
      </c>
      <c r="Q1" s="124" t="s">
        <v>4</v>
      </c>
      <c r="R1" s="125" t="s">
        <v>25</v>
      </c>
      <c r="S1" s="124" t="s">
        <v>11</v>
      </c>
      <c r="T1" s="120" t="s">
        <v>10</v>
      </c>
    </row>
    <row r="2" spans="1:21" x14ac:dyDescent="0.25">
      <c r="A2" s="348"/>
      <c r="B2"/>
      <c r="C2"/>
      <c r="D2"/>
      <c r="E2"/>
      <c r="F2"/>
      <c r="G2"/>
      <c r="H2"/>
      <c r="I2"/>
      <c r="J2"/>
      <c r="K2"/>
      <c r="L2"/>
      <c r="M2" s="348"/>
      <c r="N2" s="348"/>
      <c r="O2"/>
      <c r="P2"/>
      <c r="Q2"/>
      <c r="R2"/>
      <c r="S2"/>
      <c r="T2"/>
    </row>
    <row r="3" spans="1:21" x14ac:dyDescent="0.25">
      <c r="A3" s="348"/>
      <c r="B3"/>
      <c r="C3"/>
      <c r="D3"/>
      <c r="E3"/>
      <c r="F3"/>
      <c r="G3"/>
      <c r="H3"/>
      <c r="I3"/>
      <c r="J3"/>
      <c r="K3"/>
      <c r="L3"/>
      <c r="M3" s="348"/>
      <c r="N3" s="348"/>
      <c r="O3"/>
      <c r="P3"/>
      <c r="Q3"/>
      <c r="R3"/>
      <c r="S3"/>
      <c r="T3"/>
    </row>
    <row r="4" spans="1:21" x14ac:dyDescent="0.25">
      <c r="A4" s="348"/>
      <c r="B4"/>
      <c r="C4"/>
      <c r="D4"/>
      <c r="E4"/>
      <c r="F4"/>
      <c r="G4"/>
      <c r="H4"/>
      <c r="I4"/>
      <c r="J4"/>
      <c r="K4"/>
      <c r="L4"/>
      <c r="M4" s="348"/>
      <c r="N4" s="348"/>
      <c r="O4"/>
      <c r="P4"/>
      <c r="Q4"/>
      <c r="R4"/>
      <c r="S4"/>
      <c r="T4"/>
    </row>
    <row r="5" spans="1:21" x14ac:dyDescent="0.25">
      <c r="A5" s="348"/>
      <c r="B5"/>
      <c r="C5"/>
      <c r="D5"/>
      <c r="E5"/>
      <c r="F5"/>
      <c r="G5"/>
      <c r="H5"/>
      <c r="I5"/>
      <c r="J5"/>
      <c r="K5"/>
      <c r="L5"/>
      <c r="M5" s="348"/>
      <c r="N5" s="348"/>
      <c r="O5"/>
      <c r="P5"/>
      <c r="Q5"/>
      <c r="R5"/>
      <c r="S5"/>
      <c r="T5"/>
    </row>
    <row r="6" spans="1:21" x14ac:dyDescent="0.25">
      <c r="A6" s="348"/>
      <c r="B6"/>
      <c r="C6"/>
      <c r="D6"/>
      <c r="E6"/>
      <c r="F6"/>
      <c r="G6"/>
      <c r="H6"/>
      <c r="I6"/>
      <c r="J6"/>
      <c r="K6"/>
      <c r="L6"/>
      <c r="M6" s="348"/>
      <c r="N6" s="348"/>
      <c r="O6"/>
      <c r="P6"/>
      <c r="Q6"/>
      <c r="R6"/>
      <c r="S6"/>
      <c r="T6"/>
    </row>
    <row r="7" spans="1:21" x14ac:dyDescent="0.25">
      <c r="A7" s="348"/>
      <c r="B7"/>
      <c r="C7"/>
      <c r="D7"/>
      <c r="E7"/>
      <c r="F7"/>
      <c r="G7"/>
      <c r="H7"/>
      <c r="I7"/>
      <c r="J7"/>
      <c r="K7"/>
      <c r="L7"/>
      <c r="M7" s="348"/>
      <c r="N7" s="348"/>
      <c r="O7"/>
      <c r="P7"/>
      <c r="Q7"/>
      <c r="R7"/>
      <c r="S7"/>
      <c r="T7"/>
    </row>
    <row r="8" spans="1:21" x14ac:dyDescent="0.25">
      <c r="A8" s="348"/>
      <c r="B8"/>
      <c r="C8"/>
      <c r="D8"/>
      <c r="E8"/>
      <c r="F8"/>
      <c r="G8"/>
      <c r="H8"/>
      <c r="I8"/>
      <c r="J8"/>
      <c r="K8"/>
      <c r="L8"/>
      <c r="M8" s="348"/>
      <c r="N8" s="348"/>
      <c r="O8"/>
      <c r="P8"/>
      <c r="Q8"/>
      <c r="R8"/>
      <c r="S8"/>
      <c r="T8"/>
    </row>
    <row r="9" spans="1:21" x14ac:dyDescent="0.25">
      <c r="A9" s="348"/>
      <c r="B9"/>
      <c r="C9"/>
      <c r="D9"/>
      <c r="E9"/>
      <c r="F9"/>
      <c r="G9"/>
      <c r="H9"/>
      <c r="I9"/>
      <c r="J9"/>
      <c r="K9"/>
      <c r="L9"/>
      <c r="M9" s="348"/>
      <c r="N9" s="348"/>
      <c r="O9"/>
      <c r="P9"/>
      <c r="Q9"/>
      <c r="R9"/>
      <c r="S9"/>
      <c r="T9"/>
    </row>
    <row r="10" spans="1:21" x14ac:dyDescent="0.25">
      <c r="A10" s="348"/>
      <c r="B10"/>
      <c r="C10"/>
      <c r="D10"/>
      <c r="E10"/>
      <c r="F10"/>
      <c r="G10"/>
      <c r="H10"/>
      <c r="I10"/>
      <c r="J10"/>
      <c r="K10"/>
      <c r="L10"/>
      <c r="M10" s="348"/>
      <c r="N10" s="348"/>
      <c r="O10"/>
      <c r="P10"/>
      <c r="Q10"/>
      <c r="R10"/>
      <c r="S10"/>
      <c r="T10"/>
    </row>
    <row r="11" spans="1:21" x14ac:dyDescent="0.25">
      <c r="A11" s="348"/>
      <c r="B11"/>
      <c r="C11"/>
      <c r="D11"/>
      <c r="E11"/>
      <c r="F11"/>
      <c r="G11"/>
      <c r="H11"/>
      <c r="I11"/>
      <c r="J11"/>
      <c r="K11"/>
      <c r="L11"/>
      <c r="M11" s="348"/>
      <c r="N11" s="348"/>
      <c r="O11"/>
      <c r="P11"/>
      <c r="Q11"/>
      <c r="R11"/>
      <c r="S11"/>
      <c r="T11"/>
    </row>
    <row r="12" spans="1:21" x14ac:dyDescent="0.25">
      <c r="A12" s="348"/>
      <c r="B12"/>
      <c r="C12"/>
      <c r="D12"/>
      <c r="E12"/>
      <c r="F12"/>
      <c r="G12"/>
      <c r="H12"/>
      <c r="I12"/>
      <c r="J12"/>
      <c r="K12"/>
      <c r="L12"/>
      <c r="M12" s="348"/>
      <c r="N12" s="348"/>
      <c r="O12"/>
      <c r="P12"/>
      <c r="Q12"/>
      <c r="R12"/>
      <c r="S12"/>
      <c r="T12"/>
    </row>
    <row r="13" spans="1:21" s="130" customFormat="1" x14ac:dyDescent="0.25">
      <c r="A13" s="348"/>
      <c r="B13"/>
      <c r="C13"/>
      <c r="D13"/>
      <c r="E13"/>
      <c r="F13"/>
      <c r="G13"/>
      <c r="H13"/>
      <c r="I13"/>
      <c r="J13"/>
      <c r="K13"/>
      <c r="L13"/>
      <c r="M13" s="348"/>
      <c r="N13" s="348"/>
      <c r="O13"/>
      <c r="P13"/>
      <c r="Q13"/>
      <c r="R13"/>
      <c r="S13"/>
      <c r="T13"/>
      <c r="U13" s="1"/>
    </row>
    <row r="14" spans="1:2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25">
      <c r="A21" s="348"/>
      <c r="B21"/>
      <c r="C21"/>
      <c r="D21"/>
      <c r="E21"/>
      <c r="F21"/>
      <c r="G21"/>
      <c r="H21"/>
      <c r="I21"/>
      <c r="J21"/>
      <c r="K21"/>
      <c r="L21"/>
      <c r="M21" s="348"/>
      <c r="N21" s="348"/>
      <c r="O21"/>
      <c r="P21"/>
      <c r="Q21"/>
      <c r="R21"/>
      <c r="S21"/>
      <c r="T21"/>
    </row>
    <row r="22" spans="1:20" x14ac:dyDescent="0.25">
      <c r="A22" s="348"/>
      <c r="B22"/>
      <c r="C22"/>
      <c r="D22"/>
      <c r="E22"/>
      <c r="F22"/>
      <c r="G22"/>
      <c r="H22"/>
      <c r="I22"/>
      <c r="J22"/>
      <c r="K22"/>
      <c r="L22"/>
      <c r="M22" s="348"/>
      <c r="N22" s="348"/>
      <c r="O22"/>
      <c r="P22"/>
      <c r="Q22"/>
      <c r="R22"/>
      <c r="S22"/>
      <c r="T22"/>
    </row>
    <row r="23" spans="1:20" x14ac:dyDescent="0.25">
      <c r="A23" s="348"/>
      <c r="B23"/>
      <c r="C23"/>
      <c r="D23"/>
      <c r="E23"/>
      <c r="F23"/>
      <c r="G23"/>
      <c r="H23"/>
      <c r="I23"/>
      <c r="J23"/>
      <c r="K23"/>
      <c r="L23"/>
      <c r="M23" s="348"/>
      <c r="N23" s="348"/>
      <c r="O23"/>
      <c r="P23"/>
      <c r="Q23"/>
      <c r="R23"/>
      <c r="S23"/>
      <c r="T23"/>
    </row>
    <row r="24" spans="1:20" x14ac:dyDescent="0.25">
      <c r="A24" s="348"/>
      <c r="B24"/>
      <c r="C24"/>
      <c r="D24"/>
      <c r="E24"/>
      <c r="F24"/>
      <c r="G24"/>
      <c r="H24"/>
      <c r="I24"/>
      <c r="J24"/>
      <c r="K24"/>
      <c r="L24"/>
      <c r="M24" s="348"/>
      <c r="N24" s="348"/>
      <c r="O24"/>
      <c r="P24"/>
      <c r="Q24"/>
      <c r="R24"/>
      <c r="S24"/>
      <c r="T24"/>
    </row>
    <row r="25" spans="1:20" x14ac:dyDescent="0.25">
      <c r="A25" s="348"/>
      <c r="B25"/>
      <c r="C25"/>
      <c r="D25"/>
      <c r="E25"/>
      <c r="F25"/>
      <c r="G25"/>
      <c r="H25"/>
      <c r="I25"/>
      <c r="J25"/>
      <c r="K25"/>
      <c r="L25"/>
      <c r="M25" s="348"/>
      <c r="N25" s="348"/>
      <c r="O25"/>
      <c r="P25"/>
      <c r="Q25"/>
      <c r="R25"/>
      <c r="S25"/>
      <c r="T25"/>
    </row>
    <row r="26" spans="1:20" x14ac:dyDescent="0.25">
      <c r="A26" s="348"/>
      <c r="B26"/>
      <c r="C26"/>
      <c r="D26"/>
      <c r="E26"/>
      <c r="F26"/>
      <c r="G26"/>
      <c r="H26"/>
      <c r="I26"/>
      <c r="J26"/>
      <c r="K26"/>
      <c r="L26"/>
      <c r="M26" s="348"/>
      <c r="N26" s="348"/>
      <c r="O26"/>
      <c r="P26"/>
      <c r="Q26"/>
      <c r="R26"/>
      <c r="S26"/>
      <c r="T26"/>
    </row>
    <row r="27" spans="1:20" x14ac:dyDescent="0.25">
      <c r="A27" s="348"/>
      <c r="B27"/>
      <c r="C27"/>
      <c r="D27"/>
      <c r="E27"/>
      <c r="F27"/>
      <c r="G27"/>
      <c r="H27"/>
      <c r="I27"/>
      <c r="J27"/>
      <c r="K27"/>
      <c r="L27"/>
      <c r="M27" s="348"/>
      <c r="N27" s="348"/>
      <c r="O27"/>
      <c r="P27"/>
      <c r="Q27"/>
      <c r="R27"/>
      <c r="S27"/>
      <c r="T27"/>
    </row>
    <row r="28" spans="1:20" x14ac:dyDescent="0.25">
      <c r="A28" s="348"/>
      <c r="B28"/>
      <c r="C28"/>
      <c r="D28"/>
      <c r="E28"/>
      <c r="F28"/>
      <c r="G28"/>
      <c r="H28"/>
      <c r="I28"/>
      <c r="J28"/>
      <c r="K28"/>
      <c r="L28"/>
      <c r="M28" s="348"/>
      <c r="N28" s="348"/>
      <c r="O28"/>
      <c r="P28"/>
      <c r="Q28"/>
      <c r="R28"/>
      <c r="S28"/>
      <c r="T28"/>
    </row>
    <row r="29" spans="1:20" x14ac:dyDescent="0.25">
      <c r="A29" s="348"/>
      <c r="B29"/>
      <c r="C29"/>
      <c r="D29"/>
      <c r="E29"/>
      <c r="F29"/>
      <c r="G29"/>
      <c r="H29"/>
      <c r="I29"/>
      <c r="J29"/>
      <c r="K29"/>
      <c r="L29"/>
      <c r="M29" s="348"/>
      <c r="N29" s="348"/>
      <c r="O29"/>
      <c r="P29"/>
      <c r="Q29"/>
      <c r="R29"/>
      <c r="S29"/>
      <c r="T29"/>
    </row>
    <row r="30" spans="1:20" x14ac:dyDescent="0.25">
      <c r="A30" s="348"/>
      <c r="B30"/>
      <c r="C30"/>
      <c r="D30"/>
      <c r="E30"/>
      <c r="F30"/>
      <c r="G30"/>
      <c r="H30"/>
      <c r="I30"/>
      <c r="J30"/>
      <c r="K30"/>
      <c r="L30"/>
      <c r="M30" s="348"/>
      <c r="N30" s="348"/>
      <c r="O30"/>
      <c r="P30"/>
      <c r="Q30"/>
      <c r="R30"/>
      <c r="S30"/>
      <c r="T30"/>
    </row>
    <row r="31" spans="1:20" x14ac:dyDescent="0.25">
      <c r="A31" s="348"/>
      <c r="B31"/>
      <c r="C31"/>
      <c r="D31"/>
      <c r="E31"/>
      <c r="F31"/>
      <c r="G31"/>
      <c r="H31"/>
      <c r="I31"/>
      <c r="J31"/>
      <c r="K31"/>
      <c r="L31"/>
      <c r="M31" s="348"/>
      <c r="N31" s="348"/>
      <c r="O31"/>
      <c r="P31"/>
      <c r="Q31"/>
      <c r="R31"/>
      <c r="S31"/>
      <c r="T31"/>
    </row>
    <row r="32" spans="1:20" x14ac:dyDescent="0.25">
      <c r="A32" s="348"/>
      <c r="B32"/>
      <c r="C32"/>
      <c r="D32"/>
      <c r="E32"/>
      <c r="F32"/>
      <c r="G32"/>
      <c r="H32"/>
      <c r="I32"/>
      <c r="J32"/>
      <c r="K32"/>
      <c r="L32"/>
      <c r="M32" s="348"/>
      <c r="N32" s="348"/>
      <c r="O32"/>
      <c r="P32"/>
      <c r="Q32"/>
      <c r="R32"/>
      <c r="S32"/>
      <c r="T32"/>
    </row>
  </sheetData>
  <mergeCells count="36">
    <mergeCell ref="A31:A32"/>
    <mergeCell ref="M31:M32"/>
    <mergeCell ref="N31:N32"/>
    <mergeCell ref="A23:A24"/>
    <mergeCell ref="M23:M24"/>
    <mergeCell ref="N23:N24"/>
    <mergeCell ref="A25:A26"/>
    <mergeCell ref="M25:M26"/>
    <mergeCell ref="N25:N26"/>
    <mergeCell ref="A27:A28"/>
    <mergeCell ref="M27:M28"/>
    <mergeCell ref="N27:N28"/>
    <mergeCell ref="A29:A30"/>
    <mergeCell ref="M29:M30"/>
    <mergeCell ref="N29:N30"/>
    <mergeCell ref="A21:A22"/>
    <mergeCell ref="M21:M22"/>
    <mergeCell ref="N21:N22"/>
    <mergeCell ref="N10:N11"/>
    <mergeCell ref="N12:N13"/>
    <mergeCell ref="M12:M13"/>
    <mergeCell ref="M10:M11"/>
    <mergeCell ref="A12:A13"/>
    <mergeCell ref="M2:M3"/>
    <mergeCell ref="N2:N3"/>
    <mergeCell ref="N4:N5"/>
    <mergeCell ref="N6:N7"/>
    <mergeCell ref="N8:N9"/>
    <mergeCell ref="M8:M9"/>
    <mergeCell ref="M4:M5"/>
    <mergeCell ref="M6:M7"/>
    <mergeCell ref="A2:A3"/>
    <mergeCell ref="A4:A5"/>
    <mergeCell ref="A6:A7"/>
    <mergeCell ref="A8:A9"/>
    <mergeCell ref="A10:A11"/>
  </mergeCells>
  <conditionalFormatting sqref="B1">
    <cfRule type="expression" dxfId="18" priority="17">
      <formula>"if($I==2)"</formula>
    </cfRule>
  </conditionalFormatting>
  <conditionalFormatting sqref="T1">
    <cfRule type="iconSet" priority="18">
      <iconSet iconSet="3Symbols" showValue="0">
        <cfvo type="percent" val="0"/>
        <cfvo type="num" val="1" gte="0"/>
        <cfvo type="num" val="2" gte="0"/>
      </iconSet>
    </cfRule>
  </conditionalFormatting>
  <conditionalFormatting sqref="B2">
    <cfRule type="expression" dxfId="17" priority="16">
      <formula>"if($I==2)"</formula>
    </cfRule>
  </conditionalFormatting>
  <conditionalFormatting sqref="B3">
    <cfRule type="expression" dxfId="16" priority="15">
      <formula>"if($I==2)"</formula>
    </cfRule>
  </conditionalFormatting>
  <conditionalFormatting sqref="B5">
    <cfRule type="expression" dxfId="15" priority="14">
      <formula>"if($I==2)"</formula>
    </cfRule>
  </conditionalFormatting>
  <conditionalFormatting sqref="B7">
    <cfRule type="expression" dxfId="14" priority="13">
      <formula>"if($I==2)"</formula>
    </cfRule>
  </conditionalFormatting>
  <conditionalFormatting sqref="B8">
    <cfRule type="expression" dxfId="13" priority="12">
      <formula>"if($I==2)"</formula>
    </cfRule>
  </conditionalFormatting>
  <conditionalFormatting sqref="B9">
    <cfRule type="expression" dxfId="12" priority="11">
      <formula>"if($I==2)"</formula>
    </cfRule>
  </conditionalFormatting>
  <conditionalFormatting sqref="B11">
    <cfRule type="expression" dxfId="11" priority="10">
      <formula>"if($I==2)"</formula>
    </cfRule>
  </conditionalFormatting>
  <conditionalFormatting sqref="B13">
    <cfRule type="expression" dxfId="10" priority="9">
      <formula>"if($I==2)"</formula>
    </cfRule>
  </conditionalFormatting>
  <conditionalFormatting sqref="B21">
    <cfRule type="expression" dxfId="9" priority="8">
      <formula>"if($I==2)"</formula>
    </cfRule>
  </conditionalFormatting>
  <conditionalFormatting sqref="B22">
    <cfRule type="expression" dxfId="8" priority="7">
      <formula>"if($I==2)"</formula>
    </cfRule>
  </conditionalFormatting>
  <conditionalFormatting sqref="B24">
    <cfRule type="expression" dxfId="7" priority="6">
      <formula>"if($I==2)"</formula>
    </cfRule>
  </conditionalFormatting>
  <conditionalFormatting sqref="B26">
    <cfRule type="expression" dxfId="6" priority="5">
      <formula>"if($I==2)"</formula>
    </cfRule>
  </conditionalFormatting>
  <conditionalFormatting sqref="B27">
    <cfRule type="expression" dxfId="5" priority="4">
      <formula>"if($I==2)"</formula>
    </cfRule>
  </conditionalFormatting>
  <conditionalFormatting sqref="B28">
    <cfRule type="expression" dxfId="4" priority="3">
      <formula>"if($I==2)"</formula>
    </cfRule>
  </conditionalFormatting>
  <conditionalFormatting sqref="B30">
    <cfRule type="expression" dxfId="3" priority="2">
      <formula>"if($I==2)"</formula>
    </cfRule>
  </conditionalFormatting>
  <conditionalFormatting sqref="B32">
    <cfRule type="expression" dxfId="2" priority="1">
      <formula>"if($I==2)"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6" sqref="G16"/>
    </sheetView>
  </sheetViews>
  <sheetFormatPr defaultColWidth="8.85546875" defaultRowHeight="15" x14ac:dyDescent="0.25"/>
  <cols>
    <col min="2" max="2" width="16.42578125" bestFit="1" customWidth="1"/>
    <col min="3" max="4" width="15.42578125" bestFit="1" customWidth="1"/>
    <col min="5" max="5" width="14.28515625" bestFit="1" customWidth="1"/>
    <col min="7" max="7" width="13.85546875" style="173" bestFit="1" customWidth="1"/>
    <col min="8" max="8" width="21.42578125" bestFit="1" customWidth="1"/>
    <col min="9" max="9" width="14.42578125" bestFit="1" customWidth="1"/>
  </cols>
  <sheetData>
    <row r="1" spans="1:9" ht="15.75" x14ac:dyDescent="0.25">
      <c r="A1" s="181"/>
      <c r="B1" s="182" t="s">
        <v>103</v>
      </c>
      <c r="C1" s="182" t="s">
        <v>104</v>
      </c>
      <c r="D1" s="182" t="s">
        <v>105</v>
      </c>
      <c r="E1" s="182" t="s">
        <v>106</v>
      </c>
      <c r="F1" s="182" t="s">
        <v>107</v>
      </c>
      <c r="G1" s="182" t="s">
        <v>142</v>
      </c>
      <c r="H1" s="182" t="s">
        <v>108</v>
      </c>
      <c r="I1" s="182" t="s">
        <v>142</v>
      </c>
    </row>
    <row r="2" spans="1:9" x14ac:dyDescent="0.25">
      <c r="A2" s="349" t="s">
        <v>109</v>
      </c>
      <c r="B2" s="183" t="s">
        <v>110</v>
      </c>
      <c r="C2" s="183" t="s">
        <v>111</v>
      </c>
      <c r="D2" s="183" t="s">
        <v>111</v>
      </c>
      <c r="E2" s="183"/>
      <c r="F2" s="183" t="s">
        <v>112</v>
      </c>
      <c r="G2" s="183" t="b">
        <f ca="1">AND(COUNTIF('GAS-CABLES-INFO-RE42'!K:K,"="&amp;Sheet1!C2),COUNTIF('GAS-CABLES-INFO-RE42'!L:L,"="&amp;Sheet1!D2),COUNTIF('Chamber RE4-2'!O:O,"&lt;"&amp;TODAY())=1)</f>
        <v>0</v>
      </c>
      <c r="H2" s="183" t="s">
        <v>113</v>
      </c>
      <c r="I2" s="183"/>
    </row>
    <row r="3" spans="1:9" ht="15.75" x14ac:dyDescent="0.25">
      <c r="A3" s="349"/>
      <c r="B3" s="184">
        <v>39</v>
      </c>
      <c r="C3" s="184">
        <v>2</v>
      </c>
      <c r="D3" s="184">
        <v>0</v>
      </c>
      <c r="E3" s="184">
        <v>4</v>
      </c>
      <c r="F3" s="183" t="s">
        <v>114</v>
      </c>
      <c r="G3" s="183" t="b">
        <f ca="1">AND(COUNTIF('GAS-CABLES-INFO-RE42'!K:K,"="&amp;Sheet1!C3),COUNTIF('GAS-CABLES-INFO-RE42'!L:L,"="&amp;Sheet1!D3),COUNTIF('Chamber RE4-2'!O:O,"&lt;"&amp;TODAY())=1)</f>
        <v>0</v>
      </c>
      <c r="H3" s="183">
        <v>2</v>
      </c>
      <c r="I3" s="183"/>
    </row>
    <row r="4" spans="1:9" ht="15.75" x14ac:dyDescent="0.25">
      <c r="A4" s="349"/>
      <c r="B4" s="184">
        <v>43</v>
      </c>
      <c r="C4" s="184">
        <v>10</v>
      </c>
      <c r="D4" s="184">
        <v>4</v>
      </c>
      <c r="E4" s="184">
        <v>18</v>
      </c>
      <c r="F4" s="183" t="s">
        <v>114</v>
      </c>
      <c r="G4" s="183" t="b">
        <f ca="1">AND(COUNTIF('GAS-CABLES-INFO-RE42'!K:K,"="&amp;Sheet1!C4),COUNTIF('GAS-CABLES-INFO-RE42'!L:L,"="&amp;Sheet1!D4),COUNTIF('Chamber RE4-2'!O:O,"&lt;"&amp;TODAY())=1)</f>
        <v>0</v>
      </c>
      <c r="H4" s="183">
        <v>3</v>
      </c>
      <c r="I4" s="183"/>
    </row>
    <row r="5" spans="1:9" ht="15.75" x14ac:dyDescent="0.25">
      <c r="A5" s="349"/>
      <c r="B5" s="184">
        <v>29</v>
      </c>
      <c r="C5" s="184">
        <v>10</v>
      </c>
      <c r="D5" s="184" t="s">
        <v>115</v>
      </c>
      <c r="E5" s="184">
        <v>17</v>
      </c>
      <c r="F5" s="183" t="s">
        <v>116</v>
      </c>
      <c r="G5" s="183" t="b">
        <f ca="1">AND(COUNTIF('GAS-CABLES-INFO-RE42'!K:K,"="&amp;Sheet1!C5),COUNTIF('GAS-CABLES-INFO-RE42'!L:L,"="&amp;Sheet1!D5),COUNTIF('Chamber RE4-2'!O:O,"&lt;"&amp;TODAY())=1)</f>
        <v>0</v>
      </c>
      <c r="H5" s="183"/>
      <c r="I5" s="183"/>
    </row>
    <row r="6" spans="1:9" ht="15.75" x14ac:dyDescent="0.25">
      <c r="A6" s="349"/>
      <c r="B6" s="184">
        <v>31</v>
      </c>
      <c r="C6" s="184" t="s">
        <v>117</v>
      </c>
      <c r="D6" s="184" t="s">
        <v>117</v>
      </c>
      <c r="E6" s="184"/>
      <c r="F6" s="183" t="s">
        <v>116</v>
      </c>
      <c r="G6" s="183" t="b">
        <f ca="1">AND(COUNTIF('GAS-CABLES-INFO-RE42'!K:K,"="&amp;Sheet1!C6),COUNTIF('GAS-CABLES-INFO-RE42'!L:L,"="&amp;Sheet1!D6),COUNTIF('Chamber RE4-2'!O:O,"&lt;"&amp;TODAY())=1)</f>
        <v>0</v>
      </c>
      <c r="H6" s="183"/>
      <c r="I6" s="183"/>
    </row>
    <row r="7" spans="1:9" ht="15.75" x14ac:dyDescent="0.25">
      <c r="A7" s="349"/>
      <c r="B7" s="184" t="s">
        <v>118</v>
      </c>
      <c r="C7" s="184">
        <v>2</v>
      </c>
      <c r="D7" s="184">
        <v>2</v>
      </c>
      <c r="E7" s="184">
        <v>5</v>
      </c>
      <c r="F7" s="183" t="s">
        <v>114</v>
      </c>
      <c r="G7" s="183" t="b">
        <f ca="1">AND(COUNTIF('GAS-CABLES-INFO-RE42'!K:K,"="&amp;Sheet1!C7),COUNTIF('GAS-CABLES-INFO-RE42'!L:L,"="&amp;Sheet1!D7),COUNTIF('Chamber RE4-2'!O:O,"&lt;"&amp;TODAY())=1)</f>
        <v>0</v>
      </c>
      <c r="H7" s="183"/>
      <c r="I7" s="183"/>
    </row>
    <row r="8" spans="1:9" ht="15.75" x14ac:dyDescent="0.25">
      <c r="A8" s="349"/>
      <c r="B8" s="184">
        <v>41</v>
      </c>
      <c r="C8" s="184">
        <v>10</v>
      </c>
      <c r="D8" s="184">
        <v>0</v>
      </c>
      <c r="E8" s="184">
        <v>16</v>
      </c>
      <c r="F8" s="183" t="s">
        <v>114</v>
      </c>
      <c r="G8" s="183" t="b">
        <f ca="1">AND(COUNTIF('GAS-CABLES-INFO-RE42'!K:K,"="&amp;Sheet1!C8),COUNTIF('GAS-CABLES-INFO-RE42'!L:L,"="&amp;Sheet1!D8),COUNTIF('Chamber RE4-2'!O:O,"&lt;"&amp;TODAY())=1)</f>
        <v>0</v>
      </c>
      <c r="H8" s="183"/>
      <c r="I8" s="183"/>
    </row>
    <row r="9" spans="1:9" ht="15.75" x14ac:dyDescent="0.25">
      <c r="A9" s="185"/>
      <c r="B9" s="172"/>
      <c r="C9" s="172"/>
      <c r="D9" s="172"/>
      <c r="E9" s="186"/>
      <c r="F9" s="172"/>
      <c r="G9" s="183" t="b">
        <f ca="1">AND(COUNTIF('GAS-CABLES-INFO-RE42'!K:K,"="&amp;Sheet1!C9),COUNTIF('GAS-CABLES-INFO-RE42'!L:L,"="&amp;Sheet1!D9),COUNTIF('Chamber RE4-2'!O:O,"&lt;"&amp;TODAY())=1)</f>
        <v>0</v>
      </c>
      <c r="H9" s="172"/>
      <c r="I9" s="172"/>
    </row>
    <row r="10" spans="1:9" ht="15.75" x14ac:dyDescent="0.25">
      <c r="A10" s="349" t="s">
        <v>119</v>
      </c>
      <c r="B10" s="184" t="s">
        <v>120</v>
      </c>
      <c r="C10" s="184">
        <v>12</v>
      </c>
      <c r="D10" s="184">
        <v>0</v>
      </c>
      <c r="E10" s="184">
        <v>19</v>
      </c>
      <c r="F10" s="183" t="s">
        <v>121</v>
      </c>
      <c r="G10" s="183" t="b">
        <f ca="1">AND(COUNTIF('GAS-CABLES-INFO-RE42'!K:K,"="&amp;Sheet1!C10),COUNTIF('GAS-CABLES-INFO-RE42'!L:L,"="&amp;Sheet1!D10),COUNTIF('Chamber RE4-2'!O:O,"&lt;"&amp;TODAY())=1)</f>
        <v>0</v>
      </c>
      <c r="H10" s="183">
        <v>5</v>
      </c>
      <c r="I10" s="183"/>
    </row>
    <row r="11" spans="1:9" ht="15.75" x14ac:dyDescent="0.25">
      <c r="A11" s="349"/>
      <c r="B11" s="184">
        <v>3</v>
      </c>
      <c r="C11" s="184">
        <v>12</v>
      </c>
      <c r="D11" s="184">
        <v>4</v>
      </c>
      <c r="E11" s="184">
        <v>21</v>
      </c>
      <c r="F11" s="183" t="s">
        <v>122</v>
      </c>
      <c r="G11" s="183" t="b">
        <f ca="1">AND(COUNTIF('GAS-CABLES-INFO-RE42'!K:K,"="&amp;Sheet1!C11),COUNTIF('GAS-CABLES-INFO-RE42'!L:L,"="&amp;Sheet1!D11),COUNTIF('Chamber RE4-2'!O:O,"&lt;"&amp;TODAY())=1)</f>
        <v>0</v>
      </c>
      <c r="H11" s="183">
        <v>6</v>
      </c>
      <c r="I11" s="183"/>
    </row>
    <row r="12" spans="1:9" ht="15.75" x14ac:dyDescent="0.25">
      <c r="A12" s="349"/>
      <c r="B12" s="184" t="s">
        <v>123</v>
      </c>
      <c r="C12" s="184">
        <v>12</v>
      </c>
      <c r="D12" s="184">
        <v>2</v>
      </c>
      <c r="E12" s="184">
        <v>20</v>
      </c>
      <c r="F12" s="183" t="s">
        <v>122</v>
      </c>
      <c r="G12" s="183" t="b">
        <f ca="1">AND(COUNTIF('GAS-CABLES-INFO-RE42'!K:K,"="&amp;Sheet1!C12),COUNTIF('GAS-CABLES-INFO-RE42'!L:L,"="&amp;Sheet1!D12),COUNTIF('Chamber RE4-2'!O:O,"&lt;"&amp;TODAY())=1)</f>
        <v>0</v>
      </c>
      <c r="H12" s="183"/>
      <c r="I12" s="183"/>
    </row>
    <row r="13" spans="1:9" ht="15.75" x14ac:dyDescent="0.25">
      <c r="A13" s="185"/>
      <c r="B13" s="172"/>
      <c r="C13" s="172"/>
      <c r="D13" s="172"/>
      <c r="E13" s="186"/>
      <c r="F13" s="172"/>
      <c r="G13" s="183" t="b">
        <f ca="1">AND(COUNTIF('GAS-CABLES-INFO-RE42'!K:K,"="&amp;Sheet1!C13),COUNTIF('GAS-CABLES-INFO-RE42'!L:L,"="&amp;Sheet1!D13),COUNTIF('Chamber RE4-2'!O:O,"&lt;"&amp;TODAY())=1)</f>
        <v>0</v>
      </c>
      <c r="H13" s="172"/>
      <c r="I13" s="172"/>
    </row>
    <row r="14" spans="1:9" ht="15.75" x14ac:dyDescent="0.25">
      <c r="A14" s="349" t="s">
        <v>124</v>
      </c>
      <c r="B14" s="184" t="s">
        <v>125</v>
      </c>
      <c r="C14" s="184">
        <v>6</v>
      </c>
      <c r="D14" s="184">
        <v>2</v>
      </c>
      <c r="E14" s="184">
        <v>11</v>
      </c>
      <c r="F14" s="183" t="s">
        <v>116</v>
      </c>
      <c r="G14" s="183" t="b">
        <f ca="1">AND(COUNTIF('GAS-CABLES-INFO-RE42'!K:K,"="&amp;Sheet1!C14),COUNTIF('GAS-CABLES-INFO-RE42'!L:L,"="&amp;Sheet1!D14),COUNTIF('Chamber RE4-2'!O:O,"&lt;"&amp;TODAY())=1)</f>
        <v>0</v>
      </c>
      <c r="H14" s="183">
        <v>7</v>
      </c>
      <c r="I14" s="183"/>
    </row>
    <row r="15" spans="1:9" ht="15.75" x14ac:dyDescent="0.25">
      <c r="A15" s="349"/>
      <c r="B15" s="187" t="s">
        <v>126</v>
      </c>
      <c r="C15" s="187">
        <v>6</v>
      </c>
      <c r="D15" s="187">
        <v>4</v>
      </c>
      <c r="E15" s="187">
        <v>12</v>
      </c>
      <c r="F15" s="183" t="s">
        <v>116</v>
      </c>
      <c r="G15" s="183" t="b">
        <f ca="1">AND(COUNTIF('GAS-CABLES-INFO-RE42'!K:K,"="&amp;Sheet1!C15),COUNTIF('GAS-CABLES-INFO-RE42'!L:L,"="&amp;Sheet1!D15),COUNTIF('Chamber RE4-2'!O:O,"&lt;"&amp;TODAY()))</f>
        <v>0</v>
      </c>
      <c r="H15" s="183">
        <v>8</v>
      </c>
      <c r="I15" s="183"/>
    </row>
    <row r="16" spans="1:9" ht="15.75" x14ac:dyDescent="0.25">
      <c r="A16" s="349"/>
      <c r="B16" s="184" t="s">
        <v>127</v>
      </c>
      <c r="C16" s="184">
        <v>8</v>
      </c>
      <c r="D16" s="184">
        <v>2</v>
      </c>
      <c r="E16" s="184">
        <v>14</v>
      </c>
      <c r="F16" s="183" t="s">
        <v>116</v>
      </c>
      <c r="G16" s="183" t="b">
        <f ca="1">AND(COUNTIF('GAS-CABLES-INFO-RE42'!K:K,"="&amp;Sheet1!C16),COUNTIF('GAS-CABLES-INFO-RE42'!L:L,"="&amp;Sheet1!D16),COUNTIF('Chamber RE4-2'!O:O,"&lt;"&amp;TODAY())=1)</f>
        <v>0</v>
      </c>
      <c r="H16" s="183">
        <v>9</v>
      </c>
      <c r="I16" s="183"/>
    </row>
    <row r="17" spans="1:9" ht="15.75" x14ac:dyDescent="0.25">
      <c r="A17" s="349"/>
      <c r="B17" s="184" t="s">
        <v>128</v>
      </c>
      <c r="C17" s="184">
        <v>8</v>
      </c>
      <c r="D17" s="184">
        <v>0</v>
      </c>
      <c r="E17" s="184">
        <v>13</v>
      </c>
      <c r="F17" s="183" t="s">
        <v>116</v>
      </c>
      <c r="G17" s="183" t="b">
        <f ca="1">AND(COUNTIF('GAS-CABLES-INFO-RE42'!K:K,"="&amp;Sheet1!C17),COUNTIF('GAS-CABLES-INFO-RE42'!L:L,"="&amp;Sheet1!D17),COUNTIF('Chamber RE4-2'!O:O,"&lt;"&amp;TODAY())=1)</f>
        <v>0</v>
      </c>
      <c r="H17" s="183"/>
      <c r="I17" s="183"/>
    </row>
    <row r="18" spans="1:9" ht="15.75" x14ac:dyDescent="0.25">
      <c r="A18" s="185"/>
      <c r="B18" s="172"/>
      <c r="C18" s="172"/>
      <c r="D18" s="172"/>
      <c r="E18" s="172"/>
      <c r="F18" s="172"/>
      <c r="G18" s="183" t="b">
        <f ca="1">AND(COUNTIF('GAS-CABLES-INFO-RE42'!K:K,"="&amp;Sheet1!C18),COUNTIF('GAS-CABLES-INFO-RE42'!L:L,"="&amp;Sheet1!D18),COUNTIF('Chamber RE4-2'!O:O,"&lt;"&amp;TODAY())=1)</f>
        <v>0</v>
      </c>
      <c r="H18" s="172"/>
      <c r="I18" s="172"/>
    </row>
    <row r="19" spans="1:9" ht="15.75" x14ac:dyDescent="0.25">
      <c r="A19" s="349" t="s">
        <v>129</v>
      </c>
      <c r="B19" s="184" t="s">
        <v>130</v>
      </c>
      <c r="C19" s="184">
        <v>14</v>
      </c>
      <c r="D19" s="184">
        <v>4</v>
      </c>
      <c r="E19" s="184">
        <v>24</v>
      </c>
      <c r="F19" s="183" t="s">
        <v>122</v>
      </c>
      <c r="G19" s="183" t="b">
        <f ca="1">AND(COUNTIF('GAS-CABLES-INFO-RE42'!K:K,"="&amp;Sheet1!C19),COUNTIF('GAS-CABLES-INFO-RE42'!L:L,"="&amp;Sheet1!D19),COUNTIF('Chamber RE4-2'!O:O,"&lt;"&amp;TODAY())=1)</f>
        <v>0</v>
      </c>
      <c r="H19" s="183">
        <v>10</v>
      </c>
      <c r="I19" s="183"/>
    </row>
    <row r="20" spans="1:9" ht="15.75" x14ac:dyDescent="0.25">
      <c r="A20" s="349"/>
      <c r="B20" s="184" t="s">
        <v>131</v>
      </c>
      <c r="C20" s="184">
        <v>6</v>
      </c>
      <c r="D20" s="184">
        <v>0</v>
      </c>
      <c r="E20" s="184">
        <v>10</v>
      </c>
      <c r="F20" s="183" t="s">
        <v>122</v>
      </c>
      <c r="G20" s="183" t="b">
        <f ca="1">AND(COUNTIF('GAS-CABLES-INFO-RE42'!K:K,"="&amp;Sheet1!C20),COUNTIF('GAS-CABLES-INFO-RE42'!L:L,"="&amp;Sheet1!D20),COUNTIF('Chamber RE4-2'!O:O,"&lt;"&amp;TODAY())=1)</f>
        <v>0</v>
      </c>
      <c r="H20" s="183">
        <v>11</v>
      </c>
      <c r="I20" s="183"/>
    </row>
    <row r="21" spans="1:9" x14ac:dyDescent="0.25">
      <c r="A21" s="349"/>
      <c r="B21" s="183"/>
      <c r="C21" s="183"/>
      <c r="D21" s="183"/>
      <c r="E21" s="183"/>
      <c r="F21" s="183"/>
      <c r="G21" s="183" t="b">
        <f ca="1">AND(COUNTIF('GAS-CABLES-INFO-RE42'!K:K,"="&amp;Sheet1!C21),COUNTIF('GAS-CABLES-INFO-RE42'!L:L,"="&amp;Sheet1!D21),COUNTIF('Chamber RE4-2'!O:O,"&lt;"&amp;TODAY())=1)</f>
        <v>0</v>
      </c>
      <c r="H21" s="183" t="s">
        <v>132</v>
      </c>
      <c r="I21" s="183"/>
    </row>
    <row r="22" spans="1:9" x14ac:dyDescent="0.25">
      <c r="A22" s="349"/>
      <c r="B22" s="183"/>
      <c r="C22" s="183"/>
      <c r="D22" s="183"/>
      <c r="E22" s="183"/>
      <c r="F22" s="183"/>
      <c r="G22" s="183" t="b">
        <f ca="1">AND(COUNTIF('GAS-CABLES-INFO-RE42'!K:K,"="&amp;Sheet1!C22),COUNTIF('GAS-CABLES-INFO-RE42'!L:L,"="&amp;Sheet1!D22),COUNTIF('Chamber RE4-2'!O:O,"&lt;"&amp;TODAY())=1)</f>
        <v>0</v>
      </c>
      <c r="H22" s="183" t="s">
        <v>133</v>
      </c>
      <c r="I22" s="183"/>
    </row>
    <row r="23" spans="1:9" x14ac:dyDescent="0.25">
      <c r="A23" s="349"/>
      <c r="B23" s="183"/>
      <c r="C23" s="183"/>
      <c r="D23" s="183"/>
      <c r="E23" s="183"/>
      <c r="F23" s="183"/>
      <c r="G23" s="183" t="b">
        <f ca="1">AND(COUNTIF('GAS-CABLES-INFO-RE42'!K:K,"="&amp;Sheet1!C23),COUNTIF('GAS-CABLES-INFO-RE42'!L:L,"="&amp;Sheet1!D23),COUNTIF('Chamber RE4-2'!O:O,"&lt;"&amp;TODAY())=1)</f>
        <v>0</v>
      </c>
      <c r="H23" s="183" t="s">
        <v>134</v>
      </c>
      <c r="I23" s="183"/>
    </row>
    <row r="24" spans="1:9" ht="15.75" x14ac:dyDescent="0.25">
      <c r="A24" s="185"/>
      <c r="B24" s="172"/>
      <c r="C24" s="172"/>
      <c r="D24" s="172"/>
      <c r="E24" s="186"/>
      <c r="F24" s="172"/>
      <c r="G24" s="183" t="b">
        <f ca="1">AND(COUNTIF('GAS-CABLES-INFO-RE42'!K:K,"="&amp;Sheet1!C24),COUNTIF('GAS-CABLES-INFO-RE42'!L:L,"="&amp;Sheet1!D24),COUNTIF('Chamber RE4-2'!O:O,"&lt;"&amp;TODAY())=1)</f>
        <v>0</v>
      </c>
      <c r="H24" s="172"/>
      <c r="I24" s="172"/>
    </row>
    <row r="25" spans="1:9" ht="15.75" x14ac:dyDescent="0.25">
      <c r="A25" s="349" t="s">
        <v>135</v>
      </c>
      <c r="B25" s="184" t="s">
        <v>136</v>
      </c>
      <c r="C25" s="184">
        <v>4</v>
      </c>
      <c r="D25" s="184">
        <v>2</v>
      </c>
      <c r="E25" s="184">
        <v>8</v>
      </c>
      <c r="F25" s="183"/>
      <c r="G25" s="183" t="b">
        <f ca="1">AND(COUNTIF('GAS-CABLES-INFO-RE42'!K:K,"="&amp;Sheet1!C25),COUNTIF('GAS-CABLES-INFO-RE42'!L:L,"="&amp;Sheet1!D25),COUNTIF('Chamber RE4-2'!O:O,"&lt;"&amp;TODAY())=1)</f>
        <v>0</v>
      </c>
      <c r="H25" s="183">
        <v>12</v>
      </c>
      <c r="I25" s="183"/>
    </row>
    <row r="26" spans="1:9" ht="15.75" x14ac:dyDescent="0.25">
      <c r="A26" s="349"/>
      <c r="B26" s="184" t="s">
        <v>137</v>
      </c>
      <c r="C26" s="184">
        <v>4</v>
      </c>
      <c r="D26" s="184">
        <v>4</v>
      </c>
      <c r="E26" s="184">
        <v>9</v>
      </c>
      <c r="F26" s="183"/>
      <c r="G26" s="183" t="b">
        <f ca="1">AND(COUNTIF('GAS-CABLES-INFO-RE42'!K:K,"="&amp;Sheet1!C26),COUNTIF('GAS-CABLES-INFO-RE42'!L:L,"="&amp;Sheet1!D26),COUNTIF('Chamber RE4-2'!O:O,"&lt;"&amp;TODAY())=1)</f>
        <v>0</v>
      </c>
      <c r="H26" s="183">
        <v>13</v>
      </c>
      <c r="I26" s="183"/>
    </row>
    <row r="27" spans="1:9" ht="15.75" x14ac:dyDescent="0.25">
      <c r="A27" s="349"/>
      <c r="B27" s="184">
        <v>6</v>
      </c>
      <c r="C27" s="184">
        <v>0</v>
      </c>
      <c r="D27" s="184">
        <v>2</v>
      </c>
      <c r="E27" s="184">
        <v>2</v>
      </c>
      <c r="F27" s="183" t="s">
        <v>122</v>
      </c>
      <c r="G27" s="183" t="b">
        <f ca="1">AND(COUNTIF('GAS-CABLES-INFO-RE42'!K:K,"="&amp;Sheet1!C27),COUNTIF('GAS-CABLES-INFO-RE42'!L:L,"="&amp;Sheet1!D27),COUNTIF('Chamber RE4-2'!O:O,"&lt;"&amp;TODAY())=1)</f>
        <v>0</v>
      </c>
      <c r="H27" s="183">
        <v>14</v>
      </c>
      <c r="I27" s="183"/>
    </row>
    <row r="28" spans="1:9" ht="15.75" x14ac:dyDescent="0.25">
      <c r="A28" s="349"/>
      <c r="B28" s="184">
        <v>2</v>
      </c>
      <c r="C28" s="184">
        <v>14</v>
      </c>
      <c r="D28" s="184">
        <v>0</v>
      </c>
      <c r="E28" s="184">
        <v>22</v>
      </c>
      <c r="F28" s="183" t="s">
        <v>122</v>
      </c>
      <c r="G28" s="183" t="b">
        <f ca="1">AND(COUNTIF('GAS-CABLES-INFO-RE42'!K:K,"="&amp;Sheet1!C28),COUNTIF('GAS-CABLES-INFO-RE42'!L:L,"="&amp;Sheet1!D28),COUNTIF('Chamber RE4-2'!O:O,"&lt;"&amp;TODAY())=1)</f>
        <v>0</v>
      </c>
      <c r="H28" s="183"/>
      <c r="I28" s="183"/>
    </row>
    <row r="29" spans="1:9" ht="15.75" x14ac:dyDescent="0.25">
      <c r="A29" s="185"/>
      <c r="B29" s="172"/>
      <c r="C29" s="172"/>
      <c r="D29" s="172"/>
      <c r="E29" s="186"/>
      <c r="F29" s="172"/>
      <c r="G29" s="183" t="b">
        <f ca="1">AND(COUNTIF('GAS-CABLES-INFO-RE42'!K:K,"="&amp;Sheet1!C29),COUNTIF('GAS-CABLES-INFO-RE42'!L:L,"="&amp;Sheet1!D29),COUNTIF('Chamber RE4-2'!O:O,"&lt;"&amp;TODAY())=1)</f>
        <v>0</v>
      </c>
      <c r="H29" s="172"/>
      <c r="I29" s="172"/>
    </row>
    <row r="30" spans="1:9" ht="15.75" x14ac:dyDescent="0.25">
      <c r="A30" s="349" t="s">
        <v>138</v>
      </c>
      <c r="B30" s="184">
        <v>25</v>
      </c>
      <c r="C30" s="184">
        <v>4</v>
      </c>
      <c r="D30" s="184">
        <v>0</v>
      </c>
      <c r="E30" s="184">
        <v>7</v>
      </c>
      <c r="F30" s="183" t="s">
        <v>139</v>
      </c>
      <c r="G30" s="183" t="b">
        <f ca="1">AND(COUNTIF('GAS-CABLES-INFO-RE42'!K:K,"="&amp;Sheet1!C30),COUNTIF('GAS-CABLES-INFO-RE42'!L:L,"="&amp;Sheet1!D30),COUNTIF('Chamber RE4-2'!O:O,"&lt;"&amp;TODAY())=1)</f>
        <v>0</v>
      </c>
      <c r="H30" s="183">
        <v>15</v>
      </c>
      <c r="I30" s="183"/>
    </row>
    <row r="31" spans="1:9" ht="15.75" x14ac:dyDescent="0.25">
      <c r="A31" s="349"/>
      <c r="B31" s="184">
        <v>26</v>
      </c>
      <c r="C31" s="184">
        <v>2</v>
      </c>
      <c r="D31" s="184">
        <v>4</v>
      </c>
      <c r="E31" s="184">
        <v>6</v>
      </c>
      <c r="F31" s="183" t="s">
        <v>139</v>
      </c>
      <c r="G31" s="183" t="b">
        <f ca="1">AND(COUNTIF('GAS-CABLES-INFO-RE42'!K:K,"="&amp;Sheet1!C31),COUNTIF('GAS-CABLES-INFO-RE42'!L:L,"="&amp;Sheet1!D31),COUNTIF('Chamber RE4-2'!O:O,"&lt;"&amp;TODAY())=1)</f>
        <v>0</v>
      </c>
      <c r="H31" s="183">
        <v>4</v>
      </c>
      <c r="I31" s="183"/>
    </row>
    <row r="32" spans="1:9" ht="15.75" x14ac:dyDescent="0.25">
      <c r="A32" s="349"/>
      <c r="B32" s="184" t="s">
        <v>140</v>
      </c>
      <c r="C32" s="184">
        <v>0</v>
      </c>
      <c r="D32" s="184">
        <v>4</v>
      </c>
      <c r="E32" s="184">
        <v>3</v>
      </c>
      <c r="F32" s="183"/>
      <c r="G32" s="183" t="b">
        <f ca="1">AND(COUNTIF('GAS-CABLES-INFO-RE42'!K:K,"="&amp;Sheet1!C32),COUNTIF('GAS-CABLES-INFO-RE42'!L:L,"="&amp;Sheet1!D32),COUNTIF('Chamber RE4-2'!O:O,"&lt;"&amp;TODAY())=1)</f>
        <v>0</v>
      </c>
      <c r="H32" s="183"/>
      <c r="I32" s="183"/>
    </row>
    <row r="33" spans="1:9" x14ac:dyDescent="0.25">
      <c r="A33" s="349"/>
      <c r="B33" s="188" t="s">
        <v>141</v>
      </c>
      <c r="C33" s="188">
        <v>8</v>
      </c>
      <c r="D33" s="188">
        <v>4</v>
      </c>
      <c r="E33" s="188">
        <v>15</v>
      </c>
      <c r="F33" s="183"/>
      <c r="G33" s="183" t="b">
        <f ca="1">AND(COUNTIF('GAS-CABLES-INFO-RE42'!K:K,"="&amp;Sheet1!C33),COUNTIF('GAS-CABLES-INFO-RE42'!L:L,"="&amp;Sheet1!D33),COUNTIF('Chamber RE4-2'!O:O,"&lt;"&amp;TODAY())=1)</f>
        <v>0</v>
      </c>
      <c r="H33" s="183"/>
      <c r="I33" s="183"/>
    </row>
    <row r="34" spans="1:9" x14ac:dyDescent="0.25">
      <c r="A34" s="349"/>
      <c r="B34" s="189">
        <v>13</v>
      </c>
      <c r="C34" s="189">
        <v>14</v>
      </c>
      <c r="D34" s="189">
        <v>2</v>
      </c>
      <c r="E34" s="189">
        <v>23</v>
      </c>
      <c r="F34" s="183" t="s">
        <v>121</v>
      </c>
      <c r="G34" s="183" t="b">
        <f ca="1">AND(COUNTIF('GAS-CABLES-INFO-RE42'!K:K,"="&amp;Sheet1!C34),COUNTIF('GAS-CABLES-INFO-RE42'!L:L,"="&amp;Sheet1!D34),COUNTIF('Chamber RE4-2'!O:O,"&lt;"&amp;TODAY())=1)</f>
        <v>0</v>
      </c>
      <c r="H34" s="183"/>
      <c r="I34" s="183"/>
    </row>
    <row r="35" spans="1:9" x14ac:dyDescent="0.25">
      <c r="G35" s="183"/>
    </row>
  </sheetData>
  <mergeCells count="6">
    <mergeCell ref="A30:A34"/>
    <mergeCell ref="A2:A8"/>
    <mergeCell ref="A10:A12"/>
    <mergeCell ref="A14:A17"/>
    <mergeCell ref="A19:A23"/>
    <mergeCell ref="A25:A28"/>
  </mergeCells>
  <conditionalFormatting sqref="I2:I34">
    <cfRule type="cellIs" dxfId="1" priority="31" operator="greaterThan">
      <formula>0</formula>
    </cfRule>
  </conditionalFormatting>
  <conditionalFormatting sqref="G2:G35">
    <cfRule type="cellIs" dxfId="0" priority="30" operator="equal">
      <formula>TRUE</formula>
    </cfRule>
  </conditionalFormatting>
  <conditionalFormatting sqref="G2:G35">
    <cfRule type="colorScale" priority="3">
      <colorScale>
        <cfvo type="min"/>
        <cfvo type="max"/>
        <color rgb="FF00B050"/>
        <color rgb="FFFF0000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B31" location="'QC4 2 HV ch-cables'!C10" display="'QC4 2 HV ch-cables'!C10"/>
  </hyperlinks>
  <pageMargins left="0.70866141732283472" right="0.70866141732283472" top="0.74803149606299213" bottom="0.74803149606299213" header="0.31496062992125984" footer="0.31496062992125984"/>
  <pageSetup scale="9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19"/>
  <sheetViews>
    <sheetView workbookViewId="0">
      <selection activeCell="K19" sqref="K19"/>
    </sheetView>
  </sheetViews>
  <sheetFormatPr defaultColWidth="11.42578125" defaultRowHeight="15" x14ac:dyDescent="0.25"/>
  <sheetData>
    <row r="5" spans="4:7" x14ac:dyDescent="0.25">
      <c r="D5" t="s">
        <v>146</v>
      </c>
      <c r="E5" s="194">
        <v>0.40100000000000002</v>
      </c>
      <c r="F5" s="194">
        <v>0.85499999999999998</v>
      </c>
      <c r="G5">
        <v>1</v>
      </c>
    </row>
    <row r="6" spans="4:7" x14ac:dyDescent="0.25">
      <c r="D6" s="194" t="s">
        <v>147</v>
      </c>
      <c r="E6" s="194">
        <v>0.40200000000000002</v>
      </c>
      <c r="F6" s="194">
        <v>0.84499999999999997</v>
      </c>
      <c r="G6">
        <v>2</v>
      </c>
    </row>
    <row r="7" spans="4:7" x14ac:dyDescent="0.25">
      <c r="D7" s="194" t="s">
        <v>148</v>
      </c>
      <c r="E7" s="194">
        <v>0.40100000000000002</v>
      </c>
      <c r="F7" s="194">
        <v>0.85199999999999998</v>
      </c>
      <c r="G7" s="194">
        <v>3</v>
      </c>
    </row>
    <row r="8" spans="4:7" x14ac:dyDescent="0.25">
      <c r="D8" s="194" t="s">
        <v>149</v>
      </c>
      <c r="E8" s="194">
        <v>0.39400000000000002</v>
      </c>
      <c r="F8" s="194">
        <v>0.84799999999999998</v>
      </c>
      <c r="G8" s="194">
        <v>4</v>
      </c>
    </row>
    <row r="9" spans="4:7" x14ac:dyDescent="0.25">
      <c r="D9" s="194" t="s">
        <v>150</v>
      </c>
      <c r="E9" s="194">
        <v>0.40200000000000002</v>
      </c>
      <c r="F9" s="194">
        <v>0.85399999999999998</v>
      </c>
      <c r="G9" s="194">
        <v>5</v>
      </c>
    </row>
    <row r="10" spans="4:7" x14ac:dyDescent="0.25">
      <c r="D10" s="194" t="s">
        <v>151</v>
      </c>
      <c r="E10" s="194">
        <v>0.4</v>
      </c>
      <c r="F10" s="194">
        <v>0.84399999999999997</v>
      </c>
      <c r="G10" s="194">
        <v>6</v>
      </c>
    </row>
    <row r="11" spans="4:7" x14ac:dyDescent="0.25">
      <c r="D11" s="194" t="s">
        <v>152</v>
      </c>
      <c r="E11" s="194">
        <v>0.40500000000000003</v>
      </c>
      <c r="F11" s="194">
        <v>0.85799999999999998</v>
      </c>
      <c r="G11" s="194">
        <v>7</v>
      </c>
    </row>
    <row r="12" spans="4:7" x14ac:dyDescent="0.25">
      <c r="D12" s="194" t="s">
        <v>153</v>
      </c>
      <c r="E12" s="194">
        <v>0.40300000000000002</v>
      </c>
      <c r="F12" s="194">
        <v>0.85399999999999998</v>
      </c>
      <c r="G12" s="194">
        <v>8</v>
      </c>
    </row>
    <row r="13" spans="4:7" x14ac:dyDescent="0.25">
      <c r="D13" s="194" t="s">
        <v>154</v>
      </c>
      <c r="E13" s="194">
        <v>0.41</v>
      </c>
      <c r="F13" s="194">
        <v>0.86099999999999999</v>
      </c>
      <c r="G13" s="194">
        <v>9</v>
      </c>
    </row>
    <row r="14" spans="4:7" x14ac:dyDescent="0.25">
      <c r="D14" s="194" t="s">
        <v>155</v>
      </c>
      <c r="E14" s="194">
        <v>0.39400000000000002</v>
      </c>
      <c r="F14" s="194">
        <v>0.84499999999999997</v>
      </c>
      <c r="G14" s="194">
        <v>10</v>
      </c>
    </row>
    <row r="15" spans="4:7" x14ac:dyDescent="0.25">
      <c r="D15" s="194" t="s">
        <v>156</v>
      </c>
      <c r="E15" s="194">
        <v>0.40200000000000002</v>
      </c>
      <c r="F15" s="194">
        <v>0.85399999999999998</v>
      </c>
      <c r="G15" s="194">
        <v>11</v>
      </c>
    </row>
    <row r="16" spans="4:7" x14ac:dyDescent="0.25">
      <c r="D16" s="194" t="s">
        <v>157</v>
      </c>
      <c r="E16" s="194">
        <v>0.39800000000000002</v>
      </c>
      <c r="F16" s="194">
        <v>0.84399999999999997</v>
      </c>
      <c r="G16" s="194">
        <v>12</v>
      </c>
    </row>
    <row r="17" spans="4:7" x14ac:dyDescent="0.25">
      <c r="D17" s="194" t="s">
        <v>158</v>
      </c>
      <c r="E17" s="194">
        <v>0.40300000000000002</v>
      </c>
      <c r="F17" s="194">
        <v>0.85299999999999998</v>
      </c>
      <c r="G17" s="194">
        <v>13</v>
      </c>
    </row>
    <row r="18" spans="4:7" x14ac:dyDescent="0.25">
      <c r="D18" s="194" t="s">
        <v>159</v>
      </c>
      <c r="E18" s="194">
        <v>0.40200000000000002</v>
      </c>
      <c r="F18" s="194">
        <v>0.86299999999999999</v>
      </c>
      <c r="G18" s="194">
        <v>14</v>
      </c>
    </row>
    <row r="19" spans="4:7" x14ac:dyDescent="0.25">
      <c r="D19" s="194" t="s">
        <v>160</v>
      </c>
      <c r="E19" s="194">
        <v>0.39800000000000002</v>
      </c>
      <c r="F19" s="194">
        <v>0.82899999999999996</v>
      </c>
      <c r="G19" s="194">
        <v>15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opLeftCell="F1" zoomScale="70" zoomScaleNormal="70" zoomScalePageLayoutView="75" workbookViewId="0">
      <pane ySplit="1" topLeftCell="A5" activePane="bottomLeft" state="frozen"/>
      <selection pane="bottomLeft" activeCell="A20" sqref="A20:XFD20"/>
    </sheetView>
  </sheetViews>
  <sheetFormatPr defaultColWidth="11.42578125" defaultRowHeight="15" x14ac:dyDescent="0.25"/>
  <cols>
    <col min="1" max="1" width="11.42578125" style="3"/>
    <col min="2" max="2" width="27.5703125" style="3" customWidth="1"/>
    <col min="3" max="3" width="12.28515625" style="3" customWidth="1"/>
    <col min="4" max="4" width="12" style="16" bestFit="1" customWidth="1"/>
    <col min="5" max="5" width="12" style="16" customWidth="1"/>
    <col min="6" max="6" width="12.42578125" style="16" bestFit="1" customWidth="1"/>
    <col min="7" max="7" width="12" style="16" customWidth="1"/>
    <col min="8" max="8" width="13" style="16" customWidth="1"/>
    <col min="9" max="9" width="9.7109375" style="3" bestFit="1" customWidth="1"/>
    <col min="10" max="10" width="12" style="16" bestFit="1" customWidth="1"/>
    <col min="11" max="11" width="10.28515625" style="3" bestFit="1" customWidth="1"/>
    <col min="12" max="12" width="17" style="201" customWidth="1"/>
    <col min="13" max="13" width="11.7109375" style="6" customWidth="1"/>
    <col min="14" max="14" width="11.7109375" style="6" hidden="1" customWidth="1"/>
    <col min="15" max="15" width="21.28515625" style="20" customWidth="1"/>
    <col min="16" max="16" width="6.85546875" style="3" customWidth="1"/>
    <col min="17" max="17" width="9.7109375" style="3" bestFit="1" customWidth="1"/>
    <col min="18" max="18" width="13.140625" style="16" bestFit="1" customWidth="1"/>
    <col min="19" max="19" width="10.28515625" style="3" bestFit="1" customWidth="1"/>
    <col min="20" max="20" width="11.42578125" style="177" customWidth="1"/>
    <col min="21" max="22" width="11.42578125" style="3" bestFit="1" customWidth="1"/>
    <col min="23" max="23" width="14.5703125" style="16" bestFit="1" customWidth="1"/>
    <col min="24" max="24" width="14.85546875" style="6" customWidth="1"/>
    <col min="25" max="16384" width="11.42578125" style="3"/>
  </cols>
  <sheetData>
    <row r="1" spans="1:27" s="11" customFormat="1" ht="45" x14ac:dyDescent="0.25">
      <c r="B1" s="11" t="s">
        <v>0</v>
      </c>
      <c r="C1" s="11" t="s">
        <v>40</v>
      </c>
      <c r="D1" s="14" t="s">
        <v>1</v>
      </c>
      <c r="E1" s="14" t="s">
        <v>91</v>
      </c>
      <c r="F1" s="14" t="s">
        <v>84</v>
      </c>
      <c r="G1" s="14" t="s">
        <v>10</v>
      </c>
      <c r="H1" s="14" t="s">
        <v>2</v>
      </c>
      <c r="I1" s="11" t="s">
        <v>10</v>
      </c>
      <c r="J1" s="14" t="s">
        <v>3</v>
      </c>
      <c r="K1" s="11" t="s">
        <v>10</v>
      </c>
      <c r="L1" s="195" t="s">
        <v>4</v>
      </c>
      <c r="M1" s="12" t="s">
        <v>25</v>
      </c>
      <c r="N1" s="12"/>
      <c r="O1" s="19" t="s">
        <v>11</v>
      </c>
      <c r="P1" s="11" t="s">
        <v>10</v>
      </c>
      <c r="Q1" s="11" t="s">
        <v>21</v>
      </c>
      <c r="R1" s="14" t="s">
        <v>5</v>
      </c>
      <c r="S1" s="11" t="s">
        <v>10</v>
      </c>
      <c r="T1" s="175" t="s">
        <v>18</v>
      </c>
      <c r="U1" s="11" t="s">
        <v>7</v>
      </c>
      <c r="V1" s="11" t="s">
        <v>8</v>
      </c>
      <c r="W1" s="14" t="s">
        <v>9</v>
      </c>
      <c r="X1" s="12" t="s">
        <v>6</v>
      </c>
    </row>
    <row r="2" spans="1:27" s="141" customFormat="1" ht="31.5" x14ac:dyDescent="0.25">
      <c r="B2" s="204" t="s">
        <v>187</v>
      </c>
      <c r="C2" s="202"/>
      <c r="D2" s="131"/>
      <c r="E2" s="131"/>
      <c r="F2" s="131"/>
      <c r="G2" s="131"/>
      <c r="H2" s="132"/>
      <c r="I2" s="131"/>
      <c r="J2" s="133"/>
      <c r="K2" s="131"/>
      <c r="L2" s="196"/>
      <c r="M2" s="168"/>
      <c r="N2" s="168"/>
      <c r="O2" s="132"/>
      <c r="P2" s="135"/>
      <c r="Q2" s="136"/>
      <c r="R2" s="142"/>
      <c r="S2" s="126"/>
      <c r="T2" s="176"/>
      <c r="U2" s="137"/>
      <c r="V2" s="134"/>
      <c r="W2" s="134"/>
      <c r="X2" s="220"/>
      <c r="Y2" s="138"/>
      <c r="Z2" s="139"/>
      <c r="AA2" s="140"/>
    </row>
    <row r="3" spans="1:27" s="141" customFormat="1" ht="15.75" x14ac:dyDescent="0.25">
      <c r="B3" s="131"/>
      <c r="C3" s="131"/>
      <c r="D3" s="131"/>
      <c r="E3" s="131"/>
      <c r="F3" s="131"/>
      <c r="G3" s="131"/>
      <c r="H3" s="132"/>
      <c r="I3" s="131"/>
      <c r="J3" s="133"/>
      <c r="K3" s="131"/>
      <c r="L3" s="196"/>
      <c r="M3" s="168"/>
      <c r="N3" s="168"/>
      <c r="O3" s="132"/>
      <c r="P3" s="135"/>
      <c r="Q3" s="136"/>
      <c r="R3" s="142"/>
      <c r="S3" s="126"/>
      <c r="T3" s="176"/>
      <c r="U3" s="137"/>
      <c r="V3" s="134"/>
      <c r="W3" s="134"/>
      <c r="X3" s="220"/>
      <c r="Y3" s="138"/>
      <c r="Z3" s="139"/>
      <c r="AA3" s="140"/>
    </row>
    <row r="4" spans="1:27" ht="15.75" x14ac:dyDescent="0.25">
      <c r="A4" s="25">
        <v>1</v>
      </c>
      <c r="B4" s="248" t="s">
        <v>67</v>
      </c>
      <c r="C4" s="148"/>
      <c r="D4" s="109">
        <v>41666</v>
      </c>
      <c r="E4" s="156"/>
      <c r="F4" s="171">
        <v>41683</v>
      </c>
      <c r="G4" s="5">
        <v>3</v>
      </c>
      <c r="H4" s="171">
        <v>41683</v>
      </c>
      <c r="I4" s="5">
        <v>3</v>
      </c>
      <c r="J4" s="16">
        <v>42039</v>
      </c>
      <c r="K4" s="4">
        <v>3</v>
      </c>
      <c r="L4" s="201">
        <v>42053.666666666664</v>
      </c>
      <c r="M4" s="63">
        <v>19.95</v>
      </c>
      <c r="N4" s="226">
        <f t="shared" ref="N4" ca="1" si="0">L4-TODAY()</f>
        <v>-77.333333333335759</v>
      </c>
      <c r="O4" s="225">
        <v>42062</v>
      </c>
      <c r="P4" s="283">
        <v>3</v>
      </c>
      <c r="Q4" s="6"/>
      <c r="R4" s="15">
        <v>41684</v>
      </c>
      <c r="S4" s="4">
        <v>3</v>
      </c>
      <c r="T4" s="283">
        <v>3</v>
      </c>
      <c r="U4" s="247">
        <v>41792</v>
      </c>
      <c r="V4" s="3" t="s">
        <v>143</v>
      </c>
      <c r="W4" s="3" t="s">
        <v>229</v>
      </c>
      <c r="X4" s="256">
        <v>51</v>
      </c>
      <c r="Y4" s="16"/>
      <c r="Z4" s="16"/>
      <c r="AA4" s="25"/>
    </row>
    <row r="5" spans="1:27" ht="15.75" x14ac:dyDescent="0.25">
      <c r="A5" s="25">
        <v>2</v>
      </c>
      <c r="B5" s="163" t="s">
        <v>163</v>
      </c>
      <c r="C5" s="205">
        <v>41694</v>
      </c>
      <c r="D5" s="171">
        <v>41690</v>
      </c>
      <c r="E5" s="218"/>
      <c r="F5" s="219">
        <v>41694</v>
      </c>
      <c r="G5" s="227">
        <v>3</v>
      </c>
      <c r="H5" s="219">
        <v>41694</v>
      </c>
      <c r="I5" s="227">
        <v>3</v>
      </c>
      <c r="J5" s="191">
        <v>41697</v>
      </c>
      <c r="K5" s="4">
        <v>3</v>
      </c>
      <c r="L5" s="224">
        <f>D5+11</f>
        <v>41701</v>
      </c>
      <c r="M5" s="226">
        <v>50</v>
      </c>
      <c r="N5" s="226">
        <f ca="1">L5-TODAY()</f>
        <v>-430</v>
      </c>
      <c r="O5" s="225">
        <v>41753</v>
      </c>
      <c r="P5" s="284">
        <v>3</v>
      </c>
      <c r="Q5"/>
      <c r="R5" s="219">
        <v>41694</v>
      </c>
      <c r="S5" s="5">
        <v>3</v>
      </c>
      <c r="T5" s="283">
        <v>3</v>
      </c>
      <c r="U5" s="16"/>
      <c r="W5" s="3">
        <v>41754</v>
      </c>
      <c r="X5" s="6">
        <v>75</v>
      </c>
      <c r="Y5" s="16"/>
      <c r="Z5" s="16"/>
      <c r="AA5" s="25"/>
    </row>
    <row r="6" spans="1:27" ht="15.75" x14ac:dyDescent="0.25">
      <c r="A6" s="69">
        <v>3</v>
      </c>
      <c r="B6" s="244" t="s">
        <v>179</v>
      </c>
      <c r="C6" s="241">
        <v>41747</v>
      </c>
      <c r="D6" s="171">
        <v>41747</v>
      </c>
      <c r="E6" s="203"/>
      <c r="F6" s="171">
        <v>41747</v>
      </c>
      <c r="G6" s="242">
        <v>3</v>
      </c>
      <c r="H6" s="171">
        <v>41747</v>
      </c>
      <c r="I6" s="242">
        <v>3</v>
      </c>
      <c r="J6" s="191">
        <v>41753</v>
      </c>
      <c r="K6" s="4">
        <v>3</v>
      </c>
      <c r="L6" s="224" t="s">
        <v>183</v>
      </c>
      <c r="M6" s="226">
        <v>19</v>
      </c>
      <c r="N6" s="226"/>
      <c r="O6" s="225">
        <v>41773</v>
      </c>
      <c r="P6" s="283">
        <v>3</v>
      </c>
      <c r="Q6" s="6"/>
      <c r="R6" s="171">
        <v>41747</v>
      </c>
      <c r="S6" s="242">
        <v>3</v>
      </c>
      <c r="T6" s="283">
        <v>3</v>
      </c>
      <c r="U6" s="16"/>
      <c r="W6" s="3">
        <v>41904</v>
      </c>
      <c r="X6" s="6">
        <v>51</v>
      </c>
      <c r="Y6" s="16"/>
      <c r="Z6" s="16"/>
      <c r="AA6" s="25"/>
    </row>
    <row r="7" spans="1:27" ht="15.75" x14ac:dyDescent="0.25">
      <c r="A7" s="25">
        <v>4</v>
      </c>
      <c r="B7" s="244" t="s">
        <v>181</v>
      </c>
      <c r="C7" s="241">
        <v>41747</v>
      </c>
      <c r="D7" s="171">
        <v>41747</v>
      </c>
      <c r="E7" s="203"/>
      <c r="F7" s="171">
        <v>41747</v>
      </c>
      <c r="G7" s="242">
        <v>3</v>
      </c>
      <c r="H7" s="171">
        <v>41747</v>
      </c>
      <c r="I7" s="242">
        <v>3</v>
      </c>
      <c r="J7" s="191">
        <v>41942</v>
      </c>
      <c r="K7" s="4">
        <v>3</v>
      </c>
      <c r="L7" s="224">
        <f>D7+4</f>
        <v>41751</v>
      </c>
      <c r="M7" s="226">
        <v>10</v>
      </c>
      <c r="N7" s="226"/>
      <c r="O7" s="225">
        <f>L7+M7</f>
        <v>41761</v>
      </c>
      <c r="P7" s="283">
        <v>3</v>
      </c>
      <c r="Q7" s="6"/>
      <c r="R7" s="171">
        <v>41751</v>
      </c>
      <c r="S7" s="242">
        <v>3</v>
      </c>
      <c r="T7" s="283">
        <v>3</v>
      </c>
      <c r="U7" s="16"/>
      <c r="W7" s="3">
        <v>42034</v>
      </c>
      <c r="X7" s="6">
        <v>76</v>
      </c>
      <c r="Y7" s="16"/>
      <c r="Z7" s="16"/>
      <c r="AA7" s="25"/>
    </row>
    <row r="8" spans="1:27" ht="15.75" x14ac:dyDescent="0.25">
      <c r="A8" s="212">
        <v>5</v>
      </c>
      <c r="B8" s="244" t="s">
        <v>180</v>
      </c>
      <c r="C8" s="241">
        <v>41747</v>
      </c>
      <c r="D8" s="171">
        <v>41747</v>
      </c>
      <c r="E8" s="203"/>
      <c r="F8" s="171">
        <v>41747</v>
      </c>
      <c r="G8" s="242">
        <v>3</v>
      </c>
      <c r="H8" s="171">
        <v>41747</v>
      </c>
      <c r="I8" s="242">
        <v>3</v>
      </c>
      <c r="J8" s="191">
        <v>41753</v>
      </c>
      <c r="K8" s="4">
        <v>3</v>
      </c>
      <c r="L8" s="224" t="s">
        <v>183</v>
      </c>
      <c r="M8" s="226">
        <v>19</v>
      </c>
      <c r="N8" s="226"/>
      <c r="O8" s="225">
        <v>41773</v>
      </c>
      <c r="P8" s="283">
        <v>3</v>
      </c>
      <c r="Q8" s="6"/>
      <c r="R8" s="171">
        <v>41747</v>
      </c>
      <c r="S8" s="242">
        <v>3</v>
      </c>
      <c r="T8" s="283">
        <v>3</v>
      </c>
      <c r="U8" s="16"/>
      <c r="W8" s="3">
        <v>42034</v>
      </c>
      <c r="X8" s="6">
        <v>77</v>
      </c>
      <c r="Y8" s="16"/>
      <c r="Z8" s="16"/>
      <c r="AA8" s="25"/>
    </row>
    <row r="9" spans="1:27" ht="15.75" x14ac:dyDescent="0.25">
      <c r="A9" s="212">
        <v>6</v>
      </c>
      <c r="B9" s="249" t="s">
        <v>177</v>
      </c>
      <c r="C9" s="3">
        <v>41747</v>
      </c>
      <c r="D9" s="245">
        <v>41747</v>
      </c>
      <c r="E9" s="203"/>
      <c r="F9" s="3">
        <v>41747</v>
      </c>
      <c r="G9" s="242">
        <v>3</v>
      </c>
      <c r="H9" s="3">
        <v>41747</v>
      </c>
      <c r="I9" s="242">
        <v>3</v>
      </c>
      <c r="J9" s="18"/>
      <c r="K9" s="16"/>
      <c r="L9" s="197"/>
      <c r="M9" s="16"/>
      <c r="N9" s="16"/>
      <c r="O9" s="282"/>
      <c r="P9" s="283"/>
      <c r="Q9" s="6"/>
      <c r="R9" s="3">
        <v>41747</v>
      </c>
      <c r="S9" s="242">
        <v>3</v>
      </c>
      <c r="U9" s="247">
        <v>41892</v>
      </c>
      <c r="W9" s="3">
        <v>41747</v>
      </c>
      <c r="X9" s="246" t="s">
        <v>178</v>
      </c>
      <c r="Y9" s="16" t="s">
        <v>230</v>
      </c>
      <c r="Z9" s="16"/>
      <c r="AA9" s="25"/>
    </row>
    <row r="10" spans="1:27" ht="15.75" x14ac:dyDescent="0.25">
      <c r="A10" s="212">
        <v>7</v>
      </c>
      <c r="B10" s="280" t="s">
        <v>209</v>
      </c>
      <c r="D10" s="245">
        <v>41975</v>
      </c>
      <c r="F10" s="15">
        <v>41976</v>
      </c>
      <c r="G10" s="242">
        <v>3</v>
      </c>
      <c r="H10" s="15">
        <v>41976</v>
      </c>
      <c r="I10" s="242">
        <v>3</v>
      </c>
      <c r="J10" s="15">
        <v>42039</v>
      </c>
      <c r="K10" s="4">
        <v>3</v>
      </c>
      <c r="L10" s="15">
        <v>42037</v>
      </c>
      <c r="M10" s="63"/>
      <c r="N10" s="63"/>
      <c r="O10" s="306">
        <v>42061</v>
      </c>
      <c r="P10" s="283">
        <v>3</v>
      </c>
      <c r="R10" s="15">
        <v>41976</v>
      </c>
      <c r="S10" s="242">
        <v>3</v>
      </c>
      <c r="T10" s="283">
        <v>3</v>
      </c>
      <c r="W10" s="16" t="s">
        <v>229</v>
      </c>
      <c r="Y10" s="3" t="s">
        <v>143</v>
      </c>
    </row>
    <row r="11" spans="1:27" ht="15.75" x14ac:dyDescent="0.25">
      <c r="A11" s="212">
        <v>8</v>
      </c>
      <c r="B11" s="280" t="s">
        <v>207</v>
      </c>
      <c r="D11" s="245">
        <v>41975</v>
      </c>
      <c r="F11" s="15">
        <v>41976</v>
      </c>
      <c r="G11" s="242">
        <v>3</v>
      </c>
      <c r="H11" s="15">
        <v>41976</v>
      </c>
      <c r="I11" s="242">
        <v>3</v>
      </c>
      <c r="J11" s="191">
        <v>41659</v>
      </c>
      <c r="K11" s="4">
        <v>3</v>
      </c>
      <c r="L11" s="15">
        <v>42032</v>
      </c>
      <c r="M11" s="63"/>
      <c r="N11" s="63"/>
      <c r="O11" s="15">
        <v>42040</v>
      </c>
      <c r="P11" s="283">
        <v>3</v>
      </c>
      <c r="R11" s="15">
        <v>41976</v>
      </c>
      <c r="S11" s="242">
        <v>3</v>
      </c>
      <c r="T11" s="283">
        <v>3</v>
      </c>
      <c r="W11" s="16">
        <v>42034</v>
      </c>
      <c r="X11" s="6">
        <v>24</v>
      </c>
    </row>
    <row r="12" spans="1:27" ht="15.75" x14ac:dyDescent="0.25">
      <c r="A12" s="212">
        <v>9</v>
      </c>
      <c r="B12" s="280" t="s">
        <v>208</v>
      </c>
      <c r="D12" s="245">
        <v>41975</v>
      </c>
      <c r="F12" s="15">
        <v>41976</v>
      </c>
      <c r="G12" s="242">
        <v>3</v>
      </c>
      <c r="H12" s="15">
        <v>41976</v>
      </c>
      <c r="I12" s="242">
        <v>3</v>
      </c>
      <c r="J12" s="15">
        <v>42039</v>
      </c>
      <c r="K12" s="4">
        <v>3</v>
      </c>
      <c r="L12" s="308">
        <v>42039.666666666664</v>
      </c>
      <c r="M12" s="63"/>
      <c r="N12" s="63"/>
      <c r="O12" s="225" t="s">
        <v>228</v>
      </c>
      <c r="P12" s="283">
        <v>3</v>
      </c>
      <c r="R12" s="15">
        <v>41976</v>
      </c>
      <c r="S12" s="242">
        <v>3</v>
      </c>
      <c r="T12" s="283">
        <v>3</v>
      </c>
      <c r="W12" s="16" t="s">
        <v>229</v>
      </c>
    </row>
    <row r="13" spans="1:27" ht="15.75" x14ac:dyDescent="0.25">
      <c r="A13" s="212">
        <v>10</v>
      </c>
      <c r="B13" s="280" t="s">
        <v>219</v>
      </c>
      <c r="D13" s="245">
        <v>41975</v>
      </c>
      <c r="F13" s="245">
        <v>41976</v>
      </c>
      <c r="G13" s="242">
        <v>3</v>
      </c>
      <c r="H13" s="245">
        <v>41976</v>
      </c>
      <c r="I13" s="242">
        <v>3</v>
      </c>
      <c r="J13" s="191">
        <v>41659</v>
      </c>
      <c r="K13" s="4">
        <v>3</v>
      </c>
      <c r="L13" s="221">
        <v>42024.65625</v>
      </c>
      <c r="M13" s="63">
        <v>11</v>
      </c>
      <c r="O13" s="225">
        <v>42039</v>
      </c>
      <c r="P13" s="283">
        <v>3</v>
      </c>
      <c r="R13" s="245">
        <v>41976</v>
      </c>
      <c r="S13" s="242">
        <v>3</v>
      </c>
      <c r="T13" s="283">
        <v>3</v>
      </c>
      <c r="W13" s="16">
        <v>42034</v>
      </c>
      <c r="X13" s="6">
        <v>78</v>
      </c>
    </row>
    <row r="14" spans="1:27" ht="15.75" x14ac:dyDescent="0.25">
      <c r="A14" s="212">
        <v>11</v>
      </c>
      <c r="B14" s="163" t="s">
        <v>210</v>
      </c>
      <c r="D14" s="245">
        <v>41975</v>
      </c>
      <c r="F14" s="245">
        <v>41976</v>
      </c>
      <c r="G14" s="242">
        <v>3</v>
      </c>
      <c r="H14" s="245">
        <v>41976</v>
      </c>
      <c r="I14" s="242">
        <v>3</v>
      </c>
      <c r="J14" s="15">
        <v>41988</v>
      </c>
      <c r="K14" s="4">
        <v>3</v>
      </c>
      <c r="L14" s="221">
        <v>42024.65625</v>
      </c>
      <c r="M14" s="63"/>
      <c r="N14" s="63"/>
      <c r="O14" s="225">
        <v>42046</v>
      </c>
      <c r="P14" s="283">
        <v>3</v>
      </c>
      <c r="R14" s="15">
        <v>41986</v>
      </c>
      <c r="S14" s="242">
        <v>3</v>
      </c>
      <c r="T14" s="283">
        <v>3</v>
      </c>
      <c r="W14" s="16" t="s">
        <v>229</v>
      </c>
    </row>
    <row r="15" spans="1:27" ht="15.75" x14ac:dyDescent="0.25">
      <c r="A15" s="212">
        <v>12</v>
      </c>
      <c r="B15" s="163" t="s">
        <v>211</v>
      </c>
      <c r="D15" s="245">
        <v>41975</v>
      </c>
      <c r="F15" s="245">
        <v>41976</v>
      </c>
      <c r="G15" s="242">
        <v>3</v>
      </c>
      <c r="H15" s="245">
        <v>41976</v>
      </c>
      <c r="I15" s="242">
        <v>3</v>
      </c>
      <c r="J15" s="15">
        <v>41988</v>
      </c>
      <c r="K15" s="4">
        <v>3</v>
      </c>
      <c r="L15" s="221">
        <v>42044.885416666664</v>
      </c>
      <c r="M15" s="63"/>
      <c r="N15" s="63"/>
      <c r="O15" s="308">
        <v>42062</v>
      </c>
      <c r="P15" s="283">
        <v>3</v>
      </c>
      <c r="R15" s="15">
        <v>41986</v>
      </c>
      <c r="S15" s="242">
        <v>3</v>
      </c>
      <c r="T15" s="283">
        <v>3</v>
      </c>
      <c r="W15" s="16" t="s">
        <v>229</v>
      </c>
    </row>
    <row r="16" spans="1:27" ht="15.75" x14ac:dyDescent="0.25">
      <c r="A16" s="212">
        <v>13</v>
      </c>
      <c r="B16" s="163" t="s">
        <v>212</v>
      </c>
      <c r="D16" s="245">
        <v>41975</v>
      </c>
      <c r="F16" s="245">
        <v>41976</v>
      </c>
      <c r="G16" s="242">
        <v>3</v>
      </c>
      <c r="H16" s="245">
        <v>41976</v>
      </c>
      <c r="I16" s="242">
        <v>3</v>
      </c>
      <c r="J16" s="15">
        <v>41988</v>
      </c>
      <c r="K16" s="4">
        <v>3</v>
      </c>
      <c r="L16" s="221">
        <v>42024.65625</v>
      </c>
      <c r="M16" s="63"/>
      <c r="N16" s="63"/>
      <c r="O16" s="225">
        <v>42055</v>
      </c>
      <c r="P16" s="283">
        <v>3</v>
      </c>
      <c r="R16" s="15">
        <v>41986</v>
      </c>
      <c r="S16" s="242">
        <v>3</v>
      </c>
      <c r="T16" s="283">
        <v>3</v>
      </c>
      <c r="W16" s="16" t="s">
        <v>229</v>
      </c>
    </row>
    <row r="17" spans="1:27" ht="15.75" x14ac:dyDescent="0.25">
      <c r="A17" s="212">
        <v>14</v>
      </c>
      <c r="B17" s="163" t="s">
        <v>213</v>
      </c>
      <c r="D17" s="245">
        <v>41975</v>
      </c>
      <c r="F17" s="245">
        <v>41976</v>
      </c>
      <c r="G17" s="242">
        <v>3</v>
      </c>
      <c r="H17" s="245">
        <v>41976</v>
      </c>
      <c r="I17" s="242">
        <v>3</v>
      </c>
      <c r="J17" s="15">
        <v>41988</v>
      </c>
      <c r="K17" s="4">
        <v>3</v>
      </c>
      <c r="L17" s="221">
        <v>42024.65625</v>
      </c>
      <c r="M17" s="63">
        <v>16</v>
      </c>
      <c r="O17" s="225">
        <f>L17+M17</f>
        <v>42040.65625</v>
      </c>
      <c r="P17" s="283">
        <v>3</v>
      </c>
      <c r="R17" s="15">
        <v>41986</v>
      </c>
      <c r="S17" s="242">
        <v>3</v>
      </c>
      <c r="T17" s="283">
        <v>3</v>
      </c>
      <c r="W17" s="16">
        <v>42034</v>
      </c>
      <c r="X17" s="6">
        <v>79</v>
      </c>
    </row>
    <row r="18" spans="1:27" ht="15.75" x14ac:dyDescent="0.25">
      <c r="A18" s="212">
        <v>15</v>
      </c>
      <c r="B18" s="163" t="s">
        <v>217</v>
      </c>
      <c r="D18" s="245">
        <v>41975</v>
      </c>
      <c r="F18" s="245">
        <v>41976</v>
      </c>
      <c r="G18" s="242">
        <v>3</v>
      </c>
      <c r="H18" s="245">
        <v>41976</v>
      </c>
      <c r="I18" s="242">
        <v>3</v>
      </c>
      <c r="J18" s="15">
        <v>41988</v>
      </c>
      <c r="K18" s="4">
        <v>3</v>
      </c>
      <c r="L18" s="224">
        <v>42024.65625</v>
      </c>
      <c r="M18" s="63">
        <v>13</v>
      </c>
      <c r="O18" s="225">
        <f>L18+M18</f>
        <v>42037.65625</v>
      </c>
      <c r="P18" s="283">
        <v>3</v>
      </c>
      <c r="R18" s="15">
        <v>41986</v>
      </c>
      <c r="S18" s="242">
        <v>3</v>
      </c>
      <c r="T18" s="283">
        <v>3</v>
      </c>
      <c r="W18" s="16">
        <v>42034</v>
      </c>
      <c r="X18" s="6">
        <v>22</v>
      </c>
    </row>
    <row r="19" spans="1:27" ht="15.75" x14ac:dyDescent="0.25">
      <c r="A19" s="212">
        <v>16</v>
      </c>
      <c r="B19" s="163" t="s">
        <v>231</v>
      </c>
      <c r="D19" s="245">
        <v>42062</v>
      </c>
      <c r="F19" s="245">
        <v>42081</v>
      </c>
      <c r="G19" s="242">
        <v>3</v>
      </c>
      <c r="H19" s="245">
        <v>42081</v>
      </c>
      <c r="I19" s="242">
        <v>3</v>
      </c>
      <c r="J19" s="15">
        <v>42076</v>
      </c>
      <c r="K19" s="4">
        <v>3</v>
      </c>
      <c r="L19" s="224">
        <v>42082</v>
      </c>
      <c r="M19" s="63"/>
      <c r="O19" s="225">
        <v>42097</v>
      </c>
      <c r="P19" s="283"/>
      <c r="R19" s="15">
        <v>42081</v>
      </c>
      <c r="S19" s="242">
        <v>3</v>
      </c>
      <c r="T19" s="283">
        <v>3</v>
      </c>
      <c r="W19" s="16" t="s">
        <v>229</v>
      </c>
    </row>
    <row r="20" spans="1:27" ht="15.75" x14ac:dyDescent="0.25">
      <c r="A20" s="212">
        <v>17</v>
      </c>
      <c r="B20" s="163" t="s">
        <v>232</v>
      </c>
      <c r="D20" s="245">
        <v>42062</v>
      </c>
      <c r="F20" s="245"/>
      <c r="G20" s="242"/>
      <c r="H20" s="245"/>
      <c r="I20" s="242"/>
      <c r="J20" s="15"/>
      <c r="K20" s="4"/>
      <c r="L20" s="224"/>
      <c r="M20" s="63"/>
      <c r="O20" s="225"/>
      <c r="P20" s="283"/>
      <c r="R20" s="15"/>
      <c r="S20" s="242"/>
      <c r="T20" s="283"/>
    </row>
    <row r="21" spans="1:27" ht="15.75" x14ac:dyDescent="0.25">
      <c r="A21" s="212">
        <v>18</v>
      </c>
      <c r="B21" s="163" t="s">
        <v>233</v>
      </c>
      <c r="D21" s="242">
        <v>42062</v>
      </c>
      <c r="F21" s="245"/>
      <c r="G21" s="242"/>
      <c r="H21" s="245"/>
      <c r="I21" s="242"/>
      <c r="J21" s="15"/>
      <c r="K21" s="4"/>
      <c r="L21" s="224"/>
      <c r="M21" s="63"/>
      <c r="O21" s="225"/>
      <c r="P21" s="283"/>
      <c r="R21" s="15"/>
      <c r="S21" s="242"/>
      <c r="T21" s="283"/>
    </row>
    <row r="22" spans="1:27" ht="15.75" x14ac:dyDescent="0.25">
      <c r="A22" s="212">
        <v>19</v>
      </c>
      <c r="B22" s="163" t="s">
        <v>234</v>
      </c>
      <c r="D22" s="242">
        <v>42062</v>
      </c>
      <c r="F22" s="245"/>
      <c r="G22" s="242"/>
      <c r="H22" s="245"/>
      <c r="I22" s="242"/>
      <c r="J22" s="15"/>
      <c r="K22" s="4"/>
      <c r="L22" s="224"/>
      <c r="M22" s="63"/>
      <c r="O22" s="225"/>
      <c r="P22" s="283"/>
      <c r="R22" s="15"/>
      <c r="S22" s="242"/>
      <c r="T22" s="283"/>
    </row>
    <row r="23" spans="1:27" ht="15.75" x14ac:dyDescent="0.25">
      <c r="B23" s="163" t="s">
        <v>88</v>
      </c>
      <c r="D23" s="144"/>
      <c r="E23" s="144"/>
      <c r="F23" s="144"/>
      <c r="G23" s="144"/>
      <c r="H23" s="144"/>
      <c r="I23" s="145"/>
      <c r="J23" s="146"/>
      <c r="K23" s="147"/>
      <c r="L23" s="198"/>
      <c r="M23" s="147"/>
      <c r="N23" s="147"/>
      <c r="O23" s="148"/>
      <c r="P23" s="149"/>
      <c r="Q23" s="150"/>
      <c r="R23" s="144"/>
      <c r="S23" s="145"/>
      <c r="U23" s="16"/>
      <c r="W23" s="3"/>
      <c r="Y23" s="16"/>
      <c r="Z23" s="16"/>
      <c r="AA23" s="25"/>
    </row>
    <row r="24" spans="1:27" ht="15.75" x14ac:dyDescent="0.25">
      <c r="B24" s="164" t="s">
        <v>89</v>
      </c>
      <c r="D24" s="144"/>
      <c r="E24" s="144"/>
      <c r="F24" s="144"/>
      <c r="G24" s="144"/>
      <c r="H24" s="144"/>
      <c r="I24" s="145"/>
      <c r="J24" s="146"/>
      <c r="K24" s="147"/>
      <c r="L24" s="198"/>
      <c r="M24" s="147"/>
      <c r="N24" s="147"/>
      <c r="O24" s="148"/>
      <c r="P24" s="149"/>
      <c r="Q24" s="150"/>
      <c r="R24" s="144"/>
      <c r="S24" s="145"/>
      <c r="U24" s="16"/>
      <c r="W24" s="3"/>
      <c r="Y24" s="16"/>
      <c r="Z24" s="16"/>
      <c r="AA24" s="25"/>
    </row>
    <row r="25" spans="1:27" s="108" customFormat="1" x14ac:dyDescent="0.25">
      <c r="D25" s="57"/>
      <c r="E25" s="57"/>
      <c r="F25" s="57"/>
      <c r="G25" s="57"/>
      <c r="H25" s="57"/>
      <c r="I25" s="57"/>
      <c r="J25" s="57"/>
      <c r="K25" s="57"/>
      <c r="L25" s="198"/>
      <c r="M25" s="57"/>
      <c r="N25" s="57"/>
      <c r="O25" s="57"/>
      <c r="P25" s="57"/>
      <c r="Q25" s="57"/>
      <c r="R25" s="151"/>
      <c r="S25" s="57"/>
      <c r="T25" s="178"/>
      <c r="W25" s="68"/>
      <c r="X25" s="107"/>
    </row>
    <row r="26" spans="1:27" ht="15.75" x14ac:dyDescent="0.25">
      <c r="D26" s="144"/>
      <c r="E26" s="144"/>
      <c r="F26" s="144"/>
      <c r="G26" s="144"/>
      <c r="H26" s="144"/>
      <c r="I26" s="145"/>
      <c r="J26" s="146"/>
      <c r="K26" s="147"/>
      <c r="L26" s="198"/>
      <c r="M26" s="147"/>
      <c r="N26" s="147"/>
      <c r="O26" s="148"/>
      <c r="P26" s="149"/>
      <c r="Q26" s="150"/>
      <c r="R26" s="144"/>
      <c r="S26" s="145"/>
      <c r="W26" s="3"/>
      <c r="Y26" s="16"/>
      <c r="Z26" s="16"/>
      <c r="AA26" s="25"/>
    </row>
    <row r="27" spans="1:27" s="108" customFormat="1" x14ac:dyDescent="0.25">
      <c r="L27" s="197"/>
      <c r="R27" s="68"/>
      <c r="T27" s="178"/>
      <c r="W27" s="68"/>
      <c r="X27" s="107"/>
    </row>
    <row r="28" spans="1:27" s="85" customFormat="1" ht="37.5" x14ac:dyDescent="0.3">
      <c r="D28" s="94" t="s">
        <v>58</v>
      </c>
      <c r="E28" s="94"/>
      <c r="F28" s="94"/>
      <c r="G28" s="94"/>
      <c r="H28" s="90"/>
      <c r="I28" s="91"/>
      <c r="J28" s="91"/>
      <c r="K28" s="92"/>
      <c r="L28" s="199"/>
      <c r="M28" s="92"/>
      <c r="N28" s="92"/>
      <c r="O28" s="95" t="s">
        <v>57</v>
      </c>
      <c r="P28" s="89"/>
      <c r="Q28" s="93"/>
      <c r="T28" s="179"/>
      <c r="W28" s="87"/>
      <c r="X28" s="86"/>
    </row>
    <row r="29" spans="1:27" s="85" customFormat="1" x14ac:dyDescent="0.25">
      <c r="D29" s="87"/>
      <c r="E29" s="87"/>
      <c r="F29" s="87"/>
      <c r="G29" s="87"/>
      <c r="H29" s="87"/>
      <c r="J29" s="87"/>
      <c r="L29" s="200"/>
      <c r="M29" s="169"/>
      <c r="N29" s="169"/>
      <c r="O29" s="88"/>
      <c r="R29" s="87"/>
      <c r="T29" s="179"/>
      <c r="W29" s="87"/>
      <c r="X29" s="86"/>
    </row>
    <row r="31" spans="1:27" ht="30" x14ac:dyDescent="0.25">
      <c r="B31" s="66" t="s">
        <v>49</v>
      </c>
      <c r="C31" s="66"/>
      <c r="D31" s="67" t="s">
        <v>50</v>
      </c>
      <c r="E31" s="67"/>
      <c r="F31" s="67"/>
      <c r="G31" s="67"/>
    </row>
    <row r="32" spans="1:27" x14ac:dyDescent="0.25">
      <c r="B32" s="25"/>
      <c r="C32" s="25"/>
    </row>
  </sheetData>
  <sortState ref="B2:V128">
    <sortCondition ref="L1"/>
  </sortState>
  <dataConsolidate/>
  <phoneticPr fontId="15" type="noConversion"/>
  <conditionalFormatting sqref="P29:P1048576 P1 P27">
    <cfRule type="iconSet" priority="492">
      <iconSet iconSet="3Symbols" showValue="0">
        <cfvo type="percent" val="0"/>
        <cfvo type="num" val="1" gte="0"/>
        <cfvo type="num" val="2" gte="0"/>
      </iconSet>
    </cfRule>
  </conditionalFormatting>
  <conditionalFormatting sqref="B28:C28 B30:C1048576 B1 B23:B24 B4:C4 B5">
    <cfRule type="expression" dxfId="106" priority="487">
      <formula>"if($I==2)"</formula>
    </cfRule>
  </conditionalFormatting>
  <conditionalFormatting sqref="B29:C29">
    <cfRule type="expression" dxfId="105" priority="411">
      <formula>"if($I==2)"</formula>
    </cfRule>
  </conditionalFormatting>
  <conditionalFormatting sqref="B28:C28">
    <cfRule type="expression" dxfId="104" priority="410">
      <formula>"if($I2==2)"</formula>
    </cfRule>
  </conditionalFormatting>
  <conditionalFormatting sqref="B29:C29">
    <cfRule type="expression" dxfId="103" priority="409">
      <formula>"if($I2==2)"</formula>
    </cfRule>
  </conditionalFormatting>
  <conditionalFormatting sqref="L28">
    <cfRule type="iconSet" priority="352">
      <iconSet iconSet="3Symbols" showValue="0">
        <cfvo type="percent" val="0"/>
        <cfvo type="num" val="1" gte="0"/>
        <cfvo type="num" val="2" gte="0"/>
      </iconSet>
    </cfRule>
  </conditionalFormatting>
  <conditionalFormatting sqref="L2:L3">
    <cfRule type="iconSet" priority="242">
      <iconSet iconSet="3Symbols" showValue="0">
        <cfvo type="percent" val="0"/>
        <cfvo type="num" val="1" gte="0"/>
        <cfvo type="num" val="2" gte="0"/>
      </iconSet>
    </cfRule>
  </conditionalFormatting>
  <conditionalFormatting sqref="W2:W3">
    <cfRule type="iconSet" priority="240">
      <iconSet iconSet="3Symbols" showValue="0">
        <cfvo type="percent" val="0"/>
        <cfvo type="num" val="1" gte="0"/>
        <cfvo type="num" val="2" gte="0"/>
      </iconSet>
    </cfRule>
  </conditionalFormatting>
  <conditionalFormatting sqref="V2:V3">
    <cfRule type="iconSet" priority="241">
      <iconSet iconSet="3Symbols" showValue="0">
        <cfvo type="percent" val="0"/>
        <cfvo type="num" val="1" gte="0"/>
        <cfvo type="num" val="2" gte="0"/>
      </iconSet>
    </cfRule>
  </conditionalFormatting>
  <conditionalFormatting sqref="S2:S3">
    <cfRule type="iconSet" priority="238">
      <iconSet iconSet="3Symbols" showValue="0">
        <cfvo type="percent" val="0"/>
        <cfvo type="num" val="1" gte="0"/>
        <cfvo type="num" val="2" gte="0"/>
      </iconSet>
    </cfRule>
  </conditionalFormatting>
  <conditionalFormatting sqref="T2:T3">
    <cfRule type="iconSet" priority="239">
      <iconSet iconSet="3Symbols" showValue="0">
        <cfvo type="percent" val="0"/>
        <cfvo type="num" val="1" gte="0"/>
        <cfvo type="num" val="2" gte="0"/>
      </iconSet>
    </cfRule>
  </conditionalFormatting>
  <conditionalFormatting sqref="J2:J3">
    <cfRule type="iconSet" priority="243">
      <iconSet iconSet="3Symbols" showValue="0">
        <cfvo type="percent" val="0"/>
        <cfvo type="num" val="1" gte="0"/>
        <cfvo type="num" val="2" gte="0"/>
      </iconSet>
    </cfRule>
  </conditionalFormatting>
  <conditionalFormatting sqref="H2:H3">
    <cfRule type="iconSet" priority="244">
      <iconSet iconSet="3Symbols" showValue="0">
        <cfvo type="percent" val="0"/>
        <cfvo type="num" val="1" gte="0"/>
        <cfvo type="num" val="2" gte="0"/>
      </iconSet>
    </cfRule>
  </conditionalFormatting>
  <conditionalFormatting sqref="O2:O3">
    <cfRule type="iconSet" priority="245">
      <iconSet iconSet="3Symbols" showValue="0">
        <cfvo type="percent" val="0"/>
        <cfvo type="num" val="1" gte="0"/>
        <cfvo type="num" val="2" gte="0"/>
      </iconSet>
    </cfRule>
  </conditionalFormatting>
  <conditionalFormatting sqref="K4">
    <cfRule type="iconSet" priority="221">
      <iconSet iconSet="3Symbols" showValue="0">
        <cfvo type="percent" val="0"/>
        <cfvo type="num" val="1" gte="0"/>
        <cfvo type="num" val="2" gte="0"/>
      </iconSet>
    </cfRule>
  </conditionalFormatting>
  <conditionalFormatting sqref="B26:C26 C23:C24">
    <cfRule type="expression" dxfId="102" priority="210">
      <formula>"if($I==2)"</formula>
    </cfRule>
  </conditionalFormatting>
  <conditionalFormatting sqref="I26 I23:I24">
    <cfRule type="iconSet" priority="207">
      <iconSet iconSet="3Symbols" showValue="0">
        <cfvo type="percent" val="0"/>
        <cfvo type="num" val="1" gte="0"/>
        <cfvo type="num" val="2" gte="0"/>
      </iconSet>
    </cfRule>
  </conditionalFormatting>
  <conditionalFormatting sqref="S26 S23:S24">
    <cfRule type="iconSet" priority="205">
      <iconSet iconSet="3Symbols" showValue="0">
        <cfvo type="percent" val="0"/>
        <cfvo type="num" val="1" gte="0"/>
        <cfvo type="num" val="2" gte="0"/>
      </iconSet>
    </cfRule>
  </conditionalFormatting>
  <conditionalFormatting sqref="P25">
    <cfRule type="iconSet" priority="204">
      <iconSet iconSet="3Symbols" showValue="0">
        <cfvo type="percent" val="0"/>
        <cfvo type="num" val="1" gte="0"/>
        <cfvo type="num" val="2" gte="0"/>
      </iconSet>
    </cfRule>
  </conditionalFormatting>
  <conditionalFormatting sqref="B9:C9">
    <cfRule type="expression" dxfId="101" priority="203">
      <formula>"if($I==2)"</formula>
    </cfRule>
  </conditionalFormatting>
  <conditionalFormatting sqref="G4">
    <cfRule type="iconSet" priority="174">
      <iconSet iconSet="3Symbols" showValue="0">
        <cfvo type="percent" val="0"/>
        <cfvo type="num" val="1" gte="0"/>
        <cfvo type="num" val="2" gte="0"/>
      </iconSet>
    </cfRule>
  </conditionalFormatting>
  <conditionalFormatting sqref="I4">
    <cfRule type="iconSet" priority="173">
      <iconSet iconSet="3Symbols" showValue="0">
        <cfvo type="percent" val="0"/>
        <cfvo type="num" val="1" gte="0"/>
        <cfvo type="num" val="2" gte="0"/>
      </iconSet>
    </cfRule>
  </conditionalFormatting>
  <conditionalFormatting sqref="S4">
    <cfRule type="iconSet" priority="147">
      <iconSet iconSet="3Symbols" showValue="0">
        <cfvo type="percent" val="0"/>
        <cfvo type="num" val="1" gte="0"/>
        <cfvo type="num" val="2" gte="0"/>
      </iconSet>
    </cfRule>
  </conditionalFormatting>
  <conditionalFormatting sqref="C1">
    <cfRule type="expression" dxfId="100" priority="143">
      <formula>"if($I==2)"</formula>
    </cfRule>
  </conditionalFormatting>
  <conditionalFormatting sqref="B6">
    <cfRule type="expression" dxfId="99" priority="141">
      <formula>"if($I==2)"</formula>
    </cfRule>
  </conditionalFormatting>
  <conditionalFormatting sqref="S5">
    <cfRule type="iconSet" priority="123">
      <iconSet iconSet="3Symbols" showValue="0">
        <cfvo type="percent" val="0"/>
        <cfvo type="num" val="1" gte="0"/>
        <cfvo type="num" val="2" gte="0"/>
      </iconSet>
    </cfRule>
  </conditionalFormatting>
  <conditionalFormatting sqref="G5">
    <cfRule type="iconSet" priority="120">
      <iconSet iconSet="3Symbols" showValue="0">
        <cfvo type="percent" val="0"/>
        <cfvo type="num" val="1" gte="0"/>
        <cfvo type="num" val="2" gte="0"/>
      </iconSet>
    </cfRule>
  </conditionalFormatting>
  <conditionalFormatting sqref="I5">
    <cfRule type="iconSet" priority="119">
      <iconSet iconSet="3Symbols" showValue="0">
        <cfvo type="percent" val="0"/>
        <cfvo type="num" val="1" gte="0"/>
        <cfvo type="num" val="2" gte="0"/>
      </iconSet>
    </cfRule>
  </conditionalFormatting>
  <conditionalFormatting sqref="D9">
    <cfRule type="expression" dxfId="98" priority="73">
      <formula>"if($I==2)"</formula>
    </cfRule>
  </conditionalFormatting>
  <conditionalFormatting sqref="F9">
    <cfRule type="expression" dxfId="97" priority="72">
      <formula>"if($I==2)"</formula>
    </cfRule>
  </conditionalFormatting>
  <conditionalFormatting sqref="H9">
    <cfRule type="expression" dxfId="96" priority="71">
      <formula>"if($I==2)"</formula>
    </cfRule>
  </conditionalFormatting>
  <conditionalFormatting sqref="B8">
    <cfRule type="expression" dxfId="95" priority="64">
      <formula>"if($I==2)"</formula>
    </cfRule>
  </conditionalFormatting>
  <conditionalFormatting sqref="G6:G9">
    <cfRule type="iconSet" priority="70">
      <iconSet iconSet="3Symbols" showValue="0">
        <cfvo type="percent" val="0"/>
        <cfvo type="num" val="1" gte="0"/>
        <cfvo type="num" val="2" gte="0"/>
      </iconSet>
    </cfRule>
  </conditionalFormatting>
  <conditionalFormatting sqref="I6">
    <cfRule type="iconSet" priority="69">
      <iconSet iconSet="3Symbols" showValue="0">
        <cfvo type="percent" val="0"/>
        <cfvo type="num" val="1" gte="0"/>
        <cfvo type="num" val="2" gte="0"/>
      </iconSet>
    </cfRule>
  </conditionalFormatting>
  <conditionalFormatting sqref="I7:I9">
    <cfRule type="iconSet" priority="68">
      <iconSet iconSet="3Symbols" showValue="0">
        <cfvo type="percent" val="0"/>
        <cfvo type="num" val="1" gte="0"/>
        <cfvo type="num" val="2" gte="0"/>
      </iconSet>
    </cfRule>
  </conditionalFormatting>
  <conditionalFormatting sqref="R9">
    <cfRule type="expression" dxfId="94" priority="67">
      <formula>"if($I==2)"</formula>
    </cfRule>
  </conditionalFormatting>
  <conditionalFormatting sqref="S6">
    <cfRule type="iconSet" priority="66">
      <iconSet iconSet="3Symbols" showValue="0">
        <cfvo type="percent" val="0"/>
        <cfvo type="num" val="1" gte="0"/>
        <cfvo type="num" val="2" gte="0"/>
      </iconSet>
    </cfRule>
  </conditionalFormatting>
  <conditionalFormatting sqref="S7:S9">
    <cfRule type="iconSet" priority="65">
      <iconSet iconSet="3Symbols" showValue="0">
        <cfvo type="percent" val="0"/>
        <cfvo type="num" val="1" gte="0"/>
        <cfvo type="num" val="2" gte="0"/>
      </iconSet>
    </cfRule>
  </conditionalFormatting>
  <conditionalFormatting sqref="B7">
    <cfRule type="expression" dxfId="93" priority="63">
      <formula>"if($I==2)"</formula>
    </cfRule>
  </conditionalFormatting>
  <conditionalFormatting sqref="K6">
    <cfRule type="iconSet" priority="62">
      <iconSet iconSet="3Symbols" showValue="0">
        <cfvo type="percent" val="0"/>
        <cfvo type="num" val="1" gte="0"/>
        <cfvo type="num" val="2" gte="0"/>
      </iconSet>
    </cfRule>
  </conditionalFormatting>
  <conditionalFormatting sqref="K8">
    <cfRule type="iconSet" priority="61">
      <iconSet iconSet="3Symbols" showValue="0">
        <cfvo type="percent" val="0"/>
        <cfvo type="num" val="1" gte="0"/>
        <cfvo type="num" val="2" gte="0"/>
      </iconSet>
    </cfRule>
  </conditionalFormatting>
  <conditionalFormatting sqref="K5">
    <cfRule type="iconSet" priority="872">
      <iconSet iconSet="3Symbols" showValue="0">
        <cfvo type="percent" val="0"/>
        <cfvo type="num" val="1" gte="0"/>
        <cfvo type="num" val="2" gte="0"/>
      </iconSet>
    </cfRule>
  </conditionalFormatting>
  <conditionalFormatting sqref="B17:B20">
    <cfRule type="expression" dxfId="92" priority="55">
      <formula>"if($I==2)"</formula>
    </cfRule>
  </conditionalFormatting>
  <conditionalFormatting sqref="B10:B13">
    <cfRule type="expression" dxfId="91" priority="59">
      <formula>"if($I==2)"</formula>
    </cfRule>
  </conditionalFormatting>
  <conditionalFormatting sqref="C10:C13">
    <cfRule type="expression" dxfId="90" priority="58">
      <formula>"if($I==2)"</formula>
    </cfRule>
  </conditionalFormatting>
  <conditionalFormatting sqref="D13">
    <cfRule type="expression" dxfId="89" priority="57">
      <formula>"if($I==2)"</formula>
    </cfRule>
  </conditionalFormatting>
  <conditionalFormatting sqref="B14:B16">
    <cfRule type="expression" dxfId="88" priority="56">
      <formula>"if($I==2)"</formula>
    </cfRule>
  </conditionalFormatting>
  <conditionalFormatting sqref="F14">
    <cfRule type="expression" dxfId="87" priority="53">
      <formula>"if($I==2)"</formula>
    </cfRule>
  </conditionalFormatting>
  <conditionalFormatting sqref="F15:F22">
    <cfRule type="expression" dxfId="86" priority="52">
      <formula>"if($I==2)"</formula>
    </cfRule>
  </conditionalFormatting>
  <conditionalFormatting sqref="H14">
    <cfRule type="expression" dxfId="85" priority="51">
      <formula>"if($I==2)"</formula>
    </cfRule>
  </conditionalFormatting>
  <conditionalFormatting sqref="H15:H17">
    <cfRule type="expression" dxfId="84" priority="50">
      <formula>"if($I==2)"</formula>
    </cfRule>
  </conditionalFormatting>
  <conditionalFormatting sqref="D10">
    <cfRule type="expression" dxfId="83" priority="48">
      <formula>"if($I==2)"</formula>
    </cfRule>
  </conditionalFormatting>
  <conditionalFormatting sqref="D11:D12">
    <cfRule type="expression" dxfId="82" priority="47">
      <formula>"if($I==2)"</formula>
    </cfRule>
  </conditionalFormatting>
  <conditionalFormatting sqref="D14:D20">
    <cfRule type="expression" dxfId="81" priority="46">
      <formula>"if($I==2)"</formula>
    </cfRule>
  </conditionalFormatting>
  <conditionalFormatting sqref="H18:H22">
    <cfRule type="expression" dxfId="80" priority="45">
      <formula>"if($I==2)"</formula>
    </cfRule>
  </conditionalFormatting>
  <conditionalFormatting sqref="S18:S22">
    <cfRule type="iconSet" priority="44">
      <iconSet iconSet="3Symbols" showValue="0">
        <cfvo type="percent" val="0"/>
        <cfvo type="num" val="1" gte="0"/>
        <cfvo type="num" val="2" gte="0"/>
      </iconSet>
    </cfRule>
  </conditionalFormatting>
  <conditionalFormatting sqref="S14">
    <cfRule type="iconSet" priority="43">
      <iconSet iconSet="3Symbols" showValue="0">
        <cfvo type="percent" val="0"/>
        <cfvo type="num" val="1" gte="0"/>
        <cfvo type="num" val="2" gte="0"/>
      </iconSet>
    </cfRule>
  </conditionalFormatting>
  <conditionalFormatting sqref="S15">
    <cfRule type="iconSet" priority="42">
      <iconSet iconSet="3Symbols" showValue="0">
        <cfvo type="percent" val="0"/>
        <cfvo type="num" val="1" gte="0"/>
        <cfvo type="num" val="2" gte="0"/>
      </iconSet>
    </cfRule>
  </conditionalFormatting>
  <conditionalFormatting sqref="S16">
    <cfRule type="iconSet" priority="41">
      <iconSet iconSet="3Symbols" showValue="0">
        <cfvo type="percent" val="0"/>
        <cfvo type="num" val="1" gte="0"/>
        <cfvo type="num" val="2" gte="0"/>
      </iconSet>
    </cfRule>
  </conditionalFormatting>
  <conditionalFormatting sqref="S17">
    <cfRule type="iconSet" priority="40">
      <iconSet iconSet="3Symbols" showValue="0">
        <cfvo type="percent" val="0"/>
        <cfvo type="num" val="1" gte="0"/>
        <cfvo type="num" val="2" gte="0"/>
      </iconSet>
    </cfRule>
  </conditionalFormatting>
  <conditionalFormatting sqref="G10:G12">
    <cfRule type="iconSet" priority="39">
      <iconSet iconSet="3Symbols" showValue="0">
        <cfvo type="percent" val="0"/>
        <cfvo type="num" val="1" gte="0"/>
        <cfvo type="num" val="2" gte="0"/>
      </iconSet>
    </cfRule>
  </conditionalFormatting>
  <conditionalFormatting sqref="I10:I12">
    <cfRule type="iconSet" priority="38">
      <iconSet iconSet="3Symbols" showValue="0">
        <cfvo type="percent" val="0"/>
        <cfvo type="num" val="1" gte="0"/>
        <cfvo type="num" val="2" gte="0"/>
      </iconSet>
    </cfRule>
  </conditionalFormatting>
  <conditionalFormatting sqref="S10">
    <cfRule type="iconSet" priority="37">
      <iconSet iconSet="3Symbols" showValue="0">
        <cfvo type="percent" val="0"/>
        <cfvo type="num" val="1" gte="0"/>
        <cfvo type="num" val="2" gte="0"/>
      </iconSet>
    </cfRule>
  </conditionalFormatting>
  <conditionalFormatting sqref="S11:S12">
    <cfRule type="iconSet" priority="36">
      <iconSet iconSet="3Symbols" showValue="0">
        <cfvo type="percent" val="0"/>
        <cfvo type="num" val="1" gte="0"/>
        <cfvo type="num" val="2" gte="0"/>
      </iconSet>
    </cfRule>
  </conditionalFormatting>
  <conditionalFormatting sqref="F13">
    <cfRule type="expression" dxfId="79" priority="35">
      <formula>"if($I==2)"</formula>
    </cfRule>
  </conditionalFormatting>
  <conditionalFormatting sqref="G13">
    <cfRule type="iconSet" priority="34">
      <iconSet iconSet="3Symbols" showValue="0">
        <cfvo type="percent" val="0"/>
        <cfvo type="num" val="1" gte="0"/>
        <cfvo type="num" val="2" gte="0"/>
      </iconSet>
    </cfRule>
  </conditionalFormatting>
  <conditionalFormatting sqref="H13">
    <cfRule type="expression" dxfId="78" priority="33">
      <formula>"if($I==2)"</formula>
    </cfRule>
  </conditionalFormatting>
  <conditionalFormatting sqref="I13">
    <cfRule type="iconSet" priority="32">
      <iconSet iconSet="3Symbols" showValue="0">
        <cfvo type="percent" val="0"/>
        <cfvo type="num" val="1" gte="0"/>
        <cfvo type="num" val="2" gte="0"/>
      </iconSet>
    </cfRule>
  </conditionalFormatting>
  <conditionalFormatting sqref="R13">
    <cfRule type="expression" dxfId="77" priority="31">
      <formula>"if($I==2)"</formula>
    </cfRule>
  </conditionalFormatting>
  <conditionalFormatting sqref="S13">
    <cfRule type="iconSet" priority="30">
      <iconSet iconSet="3Symbols" showValue="0">
        <cfvo type="percent" val="0"/>
        <cfvo type="num" val="1" gte="0"/>
        <cfvo type="num" val="2" gte="0"/>
      </iconSet>
    </cfRule>
  </conditionalFormatting>
  <conditionalFormatting sqref="G14:G22">
    <cfRule type="iconSet" priority="29">
      <iconSet iconSet="3Symbols" showValue="0">
        <cfvo type="percent" val="0"/>
        <cfvo type="num" val="1" gte="0"/>
        <cfvo type="num" val="2" gte="0"/>
      </iconSet>
    </cfRule>
  </conditionalFormatting>
  <conditionalFormatting sqref="I14:I22">
    <cfRule type="iconSet" priority="28">
      <iconSet iconSet="3Symbols" showValue="0">
        <cfvo type="percent" val="0"/>
        <cfvo type="num" val="1" gte="0"/>
        <cfvo type="num" val="2" gte="0"/>
      </iconSet>
    </cfRule>
  </conditionalFormatting>
  <conditionalFormatting sqref="K14:K22">
    <cfRule type="iconSet" priority="27">
      <iconSet iconSet="3Symbols" showValue="0">
        <cfvo type="percent" val="0"/>
        <cfvo type="num" val="1" gte="0"/>
        <cfvo type="num" val="2" gte="0"/>
      </iconSet>
    </cfRule>
  </conditionalFormatting>
  <conditionalFormatting sqref="K13">
    <cfRule type="iconSet" priority="26">
      <iconSet iconSet="3Symbols" showValue="0">
        <cfvo type="percent" val="0"/>
        <cfvo type="num" val="1" gte="0"/>
        <cfvo type="num" val="2" gte="0"/>
      </iconSet>
    </cfRule>
  </conditionalFormatting>
  <conditionalFormatting sqref="K11">
    <cfRule type="iconSet" priority="25">
      <iconSet iconSet="3Symbols" showValue="0">
        <cfvo type="percent" val="0"/>
        <cfvo type="num" val="1" gte="0"/>
        <cfvo type="num" val="2" gte="0"/>
      </iconSet>
    </cfRule>
  </conditionalFormatting>
  <conditionalFormatting sqref="K7">
    <cfRule type="iconSet" priority="24">
      <iconSet iconSet="3Symbols" showValue="0">
        <cfvo type="percent" val="0"/>
        <cfvo type="num" val="1" gte="0"/>
        <cfvo type="num" val="2" gte="0"/>
      </iconSet>
    </cfRule>
  </conditionalFormatting>
  <conditionalFormatting sqref="K10">
    <cfRule type="iconSet" priority="22">
      <iconSet iconSet="3Symbols" showValue="0">
        <cfvo type="percent" val="0"/>
        <cfvo type="num" val="1" gte="0"/>
        <cfvo type="num" val="2" gte="0"/>
      </iconSet>
    </cfRule>
  </conditionalFormatting>
  <conditionalFormatting sqref="K12">
    <cfRule type="iconSet" priority="21">
      <iconSet iconSet="3Symbols" showValue="0">
        <cfvo type="percent" val="0"/>
        <cfvo type="num" val="1" gte="0"/>
        <cfvo type="num" val="2" gte="0"/>
      </iconSet>
    </cfRule>
  </conditionalFormatting>
  <conditionalFormatting sqref="P4:P15 P17:P22">
    <cfRule type="iconSet" priority="923">
      <iconSet iconSet="3Symbols">
        <cfvo type="percent" val="0"/>
        <cfvo type="percent" val="33"/>
        <cfvo type="percent" val="67"/>
      </iconSet>
    </cfRule>
  </conditionalFormatting>
  <conditionalFormatting sqref="T1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P16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T16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T10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T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T5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T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T7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T8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T11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T12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T13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T1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T17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T18:T2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21">
    <cfRule type="expression" dxfId="76" priority="4">
      <formula>"if($I==2)"</formula>
    </cfRule>
  </conditionalFormatting>
  <conditionalFormatting sqref="D21">
    <cfRule type="expression" dxfId="75" priority="3">
      <formula>"if($I==2)"</formula>
    </cfRule>
  </conditionalFormatting>
  <conditionalFormatting sqref="B22">
    <cfRule type="expression" dxfId="74" priority="2">
      <formula>"if($I==2)"</formula>
    </cfRule>
  </conditionalFormatting>
  <conditionalFormatting sqref="D22">
    <cfRule type="expression" dxfId="73" priority="1">
      <formula>"if($I==2)"</formula>
    </cfRule>
  </conditionalFormatting>
  <hyperlinks>
    <hyperlink ref="G5" location="'COMMENTS-RE4-3'!B41" display="'COMMENTS-RE4-3'!B41"/>
    <hyperlink ref="I4" location="'COMMENTS-RE4-3'!A8" display="'COMMENTS-RE4-3'!A8"/>
    <hyperlink ref="G4" location="'COMMENTS-RE4-3'!A8" display="'COMMENTS-RE4-3'!A8"/>
    <hyperlink ref="U4" location="'COMMENTS-RE4-3'!B2" display="'COMMENTS-RE4-3'!B2"/>
    <hyperlink ref="B4" location="'COMMENTS-RE4-3'!A2" display="CMS-RE4-3-GENT-108"/>
    <hyperlink ref="U9" location="'COMMENTS-RE4-3'!B3" display="'COMMENTS-RE4-3'!B3"/>
  </hyperlink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showGridLines="0" zoomScaleNormal="100" zoomScalePageLayoutView="85" workbookViewId="0">
      <selection activeCell="I26" sqref="I26"/>
    </sheetView>
  </sheetViews>
  <sheetFormatPr defaultColWidth="11.42578125" defaultRowHeight="15" x14ac:dyDescent="0.25"/>
  <cols>
    <col min="1" max="1" width="11.42578125" style="104"/>
    <col min="2" max="2" width="30.42578125" style="251" customWidth="1"/>
    <col min="3" max="3" width="23.85546875" style="267" customWidth="1"/>
    <col min="4" max="4" width="14.42578125" style="251" bestFit="1" customWidth="1"/>
    <col min="5" max="5" width="18.140625" style="268" customWidth="1"/>
    <col min="6" max="6" width="5.85546875" style="259" customWidth="1"/>
    <col min="7" max="7" width="12.28515625" style="268" bestFit="1" customWidth="1"/>
    <col min="8" max="8" width="6.42578125" style="259" bestFit="1" customWidth="1"/>
    <col min="9" max="9" width="12.28515625" style="127" bestFit="1" customWidth="1"/>
    <col min="10" max="10" width="5.85546875" style="259" customWidth="1"/>
    <col min="11" max="11" width="11.42578125" style="251" bestFit="1" customWidth="1"/>
    <col min="12" max="12" width="22.42578125" style="251" bestFit="1" customWidth="1"/>
    <col min="13" max="13" width="53.42578125" style="183" customWidth="1"/>
    <col min="14" max="14" width="36.85546875" style="251" customWidth="1"/>
    <col min="15" max="15" width="29.5703125" style="251" customWidth="1"/>
    <col min="16" max="16384" width="11.42578125" style="251"/>
  </cols>
  <sheetData>
    <row r="1" spans="1:42" s="104" customFormat="1" x14ac:dyDescent="0.25">
      <c r="A1" s="260" t="s">
        <v>6</v>
      </c>
      <c r="B1" s="260" t="s">
        <v>13</v>
      </c>
      <c r="C1" s="261" t="s">
        <v>172</v>
      </c>
      <c r="D1" s="260" t="s">
        <v>14</v>
      </c>
      <c r="E1" s="262" t="s">
        <v>15</v>
      </c>
      <c r="F1" s="257" t="s">
        <v>10</v>
      </c>
      <c r="G1" s="262" t="s">
        <v>16</v>
      </c>
      <c r="H1" s="257" t="s">
        <v>10</v>
      </c>
      <c r="I1" s="157" t="s">
        <v>17</v>
      </c>
      <c r="J1" s="257" t="s">
        <v>10</v>
      </c>
      <c r="K1" s="260" t="s">
        <v>19</v>
      </c>
      <c r="L1" s="263" t="s">
        <v>20</v>
      </c>
      <c r="M1" s="260" t="s">
        <v>65</v>
      </c>
      <c r="N1" s="260" t="s">
        <v>184</v>
      </c>
      <c r="O1" s="260" t="s">
        <v>185</v>
      </c>
    </row>
    <row r="2" spans="1:42" s="252" customFormat="1" ht="15" hidden="1" customHeight="1" x14ac:dyDescent="0.25">
      <c r="A2" s="329" t="s">
        <v>68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1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3"/>
    </row>
    <row r="3" spans="1:42" s="252" customFormat="1" ht="25.5" hidden="1" customHeight="1" x14ac:dyDescent="0.25">
      <c r="A3" s="332"/>
      <c r="B3" s="333"/>
      <c r="C3" s="333"/>
      <c r="D3" s="334"/>
      <c r="E3" s="334"/>
      <c r="F3" s="334"/>
      <c r="G3" s="334"/>
      <c r="H3" s="334"/>
      <c r="I3" s="334"/>
      <c r="J3" s="334"/>
      <c r="K3" s="334"/>
      <c r="L3" s="334"/>
      <c r="M3" s="335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3"/>
    </row>
    <row r="4" spans="1:42" s="298" customFormat="1" ht="15.75" x14ac:dyDescent="0.25">
      <c r="A4" s="339">
        <v>51</v>
      </c>
      <c r="B4" s="290" t="s">
        <v>162</v>
      </c>
      <c r="C4" s="291">
        <v>5</v>
      </c>
      <c r="D4" s="292">
        <v>41708</v>
      </c>
      <c r="E4" s="340">
        <v>41708</v>
      </c>
      <c r="F4" s="336">
        <v>3</v>
      </c>
      <c r="G4" s="341">
        <v>41712</v>
      </c>
      <c r="H4" s="336">
        <v>3</v>
      </c>
      <c r="I4" s="343">
        <v>41709</v>
      </c>
      <c r="J4" s="336">
        <v>3</v>
      </c>
      <c r="K4" s="311">
        <v>3</v>
      </c>
      <c r="L4" s="337">
        <v>41712</v>
      </c>
      <c r="M4" s="326" t="s">
        <v>198</v>
      </c>
      <c r="N4" s="345">
        <v>41779</v>
      </c>
      <c r="O4" s="347" t="s">
        <v>199</v>
      </c>
    </row>
    <row r="5" spans="1:42" s="298" customFormat="1" ht="36.75" customHeight="1" x14ac:dyDescent="0.25">
      <c r="A5" s="339"/>
      <c r="B5" s="269" t="s">
        <v>67</v>
      </c>
      <c r="C5" s="291">
        <v>7</v>
      </c>
      <c r="D5" s="292">
        <v>41708</v>
      </c>
      <c r="E5" s="340"/>
      <c r="F5" s="312"/>
      <c r="G5" s="342"/>
      <c r="H5" s="312"/>
      <c r="I5" s="344"/>
      <c r="J5" s="312"/>
      <c r="K5" s="312"/>
      <c r="L5" s="338"/>
      <c r="M5" s="327"/>
      <c r="N5" s="346"/>
      <c r="O5" s="327"/>
    </row>
    <row r="6" spans="1:42" s="287" customFormat="1" ht="15.75" x14ac:dyDescent="0.25">
      <c r="A6" s="328">
        <v>22</v>
      </c>
      <c r="B6" s="288" t="s">
        <v>191</v>
      </c>
      <c r="C6" s="264"/>
      <c r="D6" s="265">
        <v>42034</v>
      </c>
      <c r="E6" s="322">
        <v>42039</v>
      </c>
      <c r="F6" s="313">
        <v>3</v>
      </c>
      <c r="G6" s="322">
        <v>42047</v>
      </c>
      <c r="H6" s="313">
        <v>3</v>
      </c>
      <c r="I6" s="324">
        <v>42039</v>
      </c>
      <c r="J6" s="313">
        <v>3</v>
      </c>
      <c r="K6" s="311">
        <v>3</v>
      </c>
      <c r="L6" s="315"/>
      <c r="N6" s="317" t="s">
        <v>225</v>
      </c>
    </row>
    <row r="7" spans="1:42" s="287" customFormat="1" ht="15.75" x14ac:dyDescent="0.25">
      <c r="A7" s="316"/>
      <c r="B7" s="288" t="s">
        <v>222</v>
      </c>
      <c r="C7" s="264"/>
      <c r="D7" s="266">
        <v>42034</v>
      </c>
      <c r="E7" s="323"/>
      <c r="F7" s="314"/>
      <c r="G7" s="323"/>
      <c r="H7" s="314"/>
      <c r="I7" s="325"/>
      <c r="J7" s="314"/>
      <c r="K7" s="312"/>
      <c r="L7" s="319"/>
      <c r="N7" s="318"/>
    </row>
    <row r="8" spans="1:42" s="287" customFormat="1" ht="15.75" x14ac:dyDescent="0.25">
      <c r="A8" s="328">
        <v>24</v>
      </c>
      <c r="B8" s="288" t="s">
        <v>188</v>
      </c>
      <c r="C8" s="264"/>
      <c r="D8" s="265">
        <v>42034</v>
      </c>
      <c r="E8" s="322">
        <v>42040</v>
      </c>
      <c r="F8" s="313">
        <v>3</v>
      </c>
      <c r="G8" s="322">
        <v>42046</v>
      </c>
      <c r="H8" s="313">
        <v>3</v>
      </c>
      <c r="I8" s="324">
        <v>42040</v>
      </c>
      <c r="J8" s="313">
        <v>3</v>
      </c>
      <c r="K8" s="311">
        <v>3</v>
      </c>
      <c r="L8" s="315"/>
      <c r="M8" s="317"/>
      <c r="N8" s="317" t="s">
        <v>225</v>
      </c>
    </row>
    <row r="9" spans="1:42" s="287" customFormat="1" ht="15.75" x14ac:dyDescent="0.25">
      <c r="A9" s="316"/>
      <c r="B9" s="288" t="s">
        <v>207</v>
      </c>
      <c r="C9" s="264"/>
      <c r="D9" s="266">
        <v>42034</v>
      </c>
      <c r="E9" s="323"/>
      <c r="F9" s="314"/>
      <c r="G9" s="323"/>
      <c r="H9" s="314"/>
      <c r="I9" s="325"/>
      <c r="J9" s="314"/>
      <c r="K9" s="312"/>
      <c r="L9" s="319"/>
      <c r="M9" s="318"/>
      <c r="N9" s="318"/>
    </row>
    <row r="10" spans="1:42" s="298" customFormat="1" ht="15.75" x14ac:dyDescent="0.25">
      <c r="A10" s="289">
        <v>75</v>
      </c>
      <c r="B10" s="290" t="s">
        <v>176</v>
      </c>
      <c r="C10" s="291"/>
      <c r="D10" s="292">
        <v>42119</v>
      </c>
      <c r="E10" s="293">
        <v>42119</v>
      </c>
      <c r="F10" s="294">
        <v>3</v>
      </c>
      <c r="G10" s="293">
        <v>41775</v>
      </c>
      <c r="H10" s="294">
        <v>3</v>
      </c>
      <c r="I10" s="295">
        <v>41903</v>
      </c>
      <c r="J10" s="294">
        <v>3</v>
      </c>
      <c r="K10" s="311">
        <v>3</v>
      </c>
      <c r="L10" s="297"/>
      <c r="M10" s="296" t="s">
        <v>223</v>
      </c>
    </row>
    <row r="11" spans="1:42" s="298" customFormat="1" ht="15.75" x14ac:dyDescent="0.25">
      <c r="A11" s="299"/>
      <c r="B11" s="290" t="s">
        <v>182</v>
      </c>
      <c r="C11" s="291"/>
      <c r="D11" s="300" t="s">
        <v>224</v>
      </c>
      <c r="E11" s="301"/>
      <c r="F11" s="302"/>
      <c r="G11" s="301"/>
      <c r="H11" s="302"/>
      <c r="I11" s="303"/>
      <c r="J11" s="302"/>
      <c r="K11" s="312"/>
      <c r="L11" s="305"/>
      <c r="M11" s="304"/>
    </row>
    <row r="12" spans="1:42" s="287" customFormat="1" ht="15.75" x14ac:dyDescent="0.25">
      <c r="A12" s="328">
        <v>76</v>
      </c>
      <c r="B12" s="288" t="s">
        <v>189</v>
      </c>
      <c r="C12" s="264"/>
      <c r="D12" s="265">
        <v>42034</v>
      </c>
      <c r="E12" s="322">
        <v>42034</v>
      </c>
      <c r="F12" s="313">
        <v>3</v>
      </c>
      <c r="G12" s="322">
        <v>42046</v>
      </c>
      <c r="H12" s="313">
        <v>3</v>
      </c>
      <c r="I12" s="324">
        <v>42052</v>
      </c>
      <c r="J12" s="313">
        <v>3</v>
      </c>
      <c r="K12" s="311">
        <v>3</v>
      </c>
      <c r="L12" s="315"/>
      <c r="M12" s="317"/>
    </row>
    <row r="13" spans="1:42" s="287" customFormat="1" ht="15.75" x14ac:dyDescent="0.25">
      <c r="A13" s="316"/>
      <c r="B13" s="288" t="s">
        <v>181</v>
      </c>
      <c r="C13" s="264"/>
      <c r="D13" s="266">
        <v>42034</v>
      </c>
      <c r="E13" s="323"/>
      <c r="F13" s="314"/>
      <c r="G13" s="323"/>
      <c r="H13" s="314"/>
      <c r="I13" s="325"/>
      <c r="J13" s="314"/>
      <c r="K13" s="312"/>
      <c r="L13" s="319"/>
      <c r="M13" s="318"/>
    </row>
    <row r="14" spans="1:42" s="285" customFormat="1" ht="15.75" x14ac:dyDescent="0.25">
      <c r="A14" s="320">
        <v>77</v>
      </c>
      <c r="B14" s="286" t="s">
        <v>220</v>
      </c>
      <c r="C14" s="264"/>
      <c r="D14" s="265">
        <v>42034</v>
      </c>
      <c r="E14" s="321">
        <v>42037</v>
      </c>
      <c r="F14" s="313">
        <v>3</v>
      </c>
      <c r="G14" s="322">
        <v>42047</v>
      </c>
      <c r="H14" s="313">
        <v>3</v>
      </c>
      <c r="I14" s="324">
        <v>42037</v>
      </c>
      <c r="J14" s="313">
        <v>3</v>
      </c>
      <c r="K14" s="311">
        <v>3</v>
      </c>
      <c r="L14" s="315"/>
      <c r="M14" s="317"/>
    </row>
    <row r="15" spans="1:42" s="285" customFormat="1" ht="15.75" x14ac:dyDescent="0.25">
      <c r="A15" s="320"/>
      <c r="B15" s="286" t="s">
        <v>180</v>
      </c>
      <c r="C15" s="264"/>
      <c r="D15" s="266">
        <v>42034</v>
      </c>
      <c r="E15" s="321"/>
      <c r="F15" s="314"/>
      <c r="G15" s="323"/>
      <c r="H15" s="314"/>
      <c r="I15" s="325"/>
      <c r="J15" s="314"/>
      <c r="K15" s="312"/>
      <c r="L15" s="316"/>
      <c r="M15" s="318"/>
    </row>
    <row r="16" spans="1:42" s="285" customFormat="1" ht="15.75" x14ac:dyDescent="0.25">
      <c r="A16" s="320">
        <v>78</v>
      </c>
      <c r="B16" s="286" t="s">
        <v>192</v>
      </c>
      <c r="C16" s="264"/>
      <c r="D16" s="265">
        <v>42034</v>
      </c>
      <c r="E16" s="321">
        <v>42038</v>
      </c>
      <c r="F16" s="313">
        <v>3</v>
      </c>
      <c r="G16" s="322">
        <v>42047</v>
      </c>
      <c r="H16" s="313">
        <v>3</v>
      </c>
      <c r="I16" s="324">
        <v>42038</v>
      </c>
      <c r="J16" s="313">
        <v>3</v>
      </c>
      <c r="K16" s="311">
        <v>3</v>
      </c>
      <c r="L16" s="315"/>
      <c r="M16" s="317"/>
    </row>
    <row r="17" spans="1:13" s="285" customFormat="1" ht="15.75" x14ac:dyDescent="0.25">
      <c r="A17" s="320"/>
      <c r="B17" s="286" t="s">
        <v>219</v>
      </c>
      <c r="C17" s="264"/>
      <c r="D17" s="266">
        <v>42034</v>
      </c>
      <c r="E17" s="321"/>
      <c r="F17" s="314"/>
      <c r="G17" s="323"/>
      <c r="H17" s="314"/>
      <c r="I17" s="325"/>
      <c r="J17" s="314"/>
      <c r="K17" s="312"/>
      <c r="L17" s="316"/>
      <c r="M17" s="318"/>
    </row>
    <row r="18" spans="1:13" s="285" customFormat="1" ht="15.75" x14ac:dyDescent="0.25">
      <c r="A18" s="320">
        <v>79</v>
      </c>
      <c r="B18" s="286" t="s">
        <v>190</v>
      </c>
      <c r="C18" s="264"/>
      <c r="D18" s="265">
        <v>42034</v>
      </c>
      <c r="E18" s="321">
        <v>42041</v>
      </c>
      <c r="F18" s="313">
        <v>3</v>
      </c>
      <c r="G18" s="322">
        <v>42047</v>
      </c>
      <c r="H18" s="313">
        <v>3</v>
      </c>
      <c r="I18" s="324">
        <v>42041</v>
      </c>
      <c r="J18" s="313">
        <v>3</v>
      </c>
      <c r="K18" s="311">
        <v>3</v>
      </c>
      <c r="L18" s="315"/>
      <c r="M18" s="317"/>
    </row>
    <row r="19" spans="1:13" s="285" customFormat="1" ht="15.75" x14ac:dyDescent="0.25">
      <c r="A19" s="320"/>
      <c r="B19" s="286" t="s">
        <v>221</v>
      </c>
      <c r="C19" s="264"/>
      <c r="D19" s="266">
        <v>42034</v>
      </c>
      <c r="E19" s="321"/>
      <c r="F19" s="314"/>
      <c r="G19" s="323"/>
      <c r="H19" s="314"/>
      <c r="I19" s="325"/>
      <c r="J19" s="314"/>
      <c r="K19" s="312"/>
      <c r="L19" s="316"/>
      <c r="M19" s="318"/>
    </row>
  </sheetData>
  <mergeCells count="75">
    <mergeCell ref="N4:N5"/>
    <mergeCell ref="O4:O5"/>
    <mergeCell ref="E6:E7"/>
    <mergeCell ref="F6:F7"/>
    <mergeCell ref="G6:G7"/>
    <mergeCell ref="H6:H7"/>
    <mergeCell ref="I6:I7"/>
    <mergeCell ref="J6:J7"/>
    <mergeCell ref="A6:A7"/>
    <mergeCell ref="K6:K7"/>
    <mergeCell ref="L6:L7"/>
    <mergeCell ref="N6:N7"/>
    <mergeCell ref="A8:A9"/>
    <mergeCell ref="N8:N9"/>
    <mergeCell ref="A2:M3"/>
    <mergeCell ref="J4:J5"/>
    <mergeCell ref="K4:K5"/>
    <mergeCell ref="L4:L5"/>
    <mergeCell ref="A4:A5"/>
    <mergeCell ref="E4:E5"/>
    <mergeCell ref="F4:F5"/>
    <mergeCell ref="G4:G5"/>
    <mergeCell ref="H4:H5"/>
    <mergeCell ref="I4:I5"/>
    <mergeCell ref="A14:A15"/>
    <mergeCell ref="I12:I13"/>
    <mergeCell ref="M12:M13"/>
    <mergeCell ref="M18:M19"/>
    <mergeCell ref="M4:M5"/>
    <mergeCell ref="A12:A13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J12:J13"/>
    <mergeCell ref="I18:I19"/>
    <mergeCell ref="J18:J19"/>
    <mergeCell ref="K18:K19"/>
    <mergeCell ref="L18:L19"/>
    <mergeCell ref="E12:E13"/>
    <mergeCell ref="F12:F13"/>
    <mergeCell ref="G12:G13"/>
    <mergeCell ref="H12:H13"/>
    <mergeCell ref="E14:E15"/>
    <mergeCell ref="F14:F15"/>
    <mergeCell ref="G14:G15"/>
    <mergeCell ref="H14:H15"/>
    <mergeCell ref="I14:I15"/>
    <mergeCell ref="I16:I17"/>
    <mergeCell ref="J16:J17"/>
    <mergeCell ref="K16:K17"/>
    <mergeCell ref="A18:A19"/>
    <mergeCell ref="E18:E19"/>
    <mergeCell ref="F18:F19"/>
    <mergeCell ref="G18:G19"/>
    <mergeCell ref="H18:H19"/>
    <mergeCell ref="L16:L17"/>
    <mergeCell ref="M16:M17"/>
    <mergeCell ref="A16:A17"/>
    <mergeCell ref="E16:E17"/>
    <mergeCell ref="F16:F17"/>
    <mergeCell ref="G16:G17"/>
    <mergeCell ref="H16:H17"/>
    <mergeCell ref="K10:K11"/>
    <mergeCell ref="J14:J15"/>
    <mergeCell ref="K14:K15"/>
    <mergeCell ref="L14:L15"/>
    <mergeCell ref="M14:M15"/>
    <mergeCell ref="K12:K13"/>
    <mergeCell ref="L12:L13"/>
  </mergeCells>
  <conditionalFormatting sqref="B5:C5 C11">
    <cfRule type="expression" dxfId="72" priority="244">
      <formula>"if($I==2)"</formula>
    </cfRule>
  </conditionalFormatting>
  <conditionalFormatting sqref="F10:F11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F10:F11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J4:J5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H4:H5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B11">
    <cfRule type="expression" dxfId="71" priority="57">
      <formula>"if($I==2)"</formula>
    </cfRule>
  </conditionalFormatting>
  <conditionalFormatting sqref="F4:F5">
    <cfRule type="iconSet" priority="848">
      <iconSet iconSet="3Symbols">
        <cfvo type="percent" val="0"/>
        <cfvo type="percent" val="33"/>
        <cfvo type="percent" val="67"/>
      </iconSet>
    </cfRule>
  </conditionalFormatting>
  <conditionalFormatting sqref="K4:K5">
    <cfRule type="iconSet" priority="856">
      <iconSet iconSet="3Symbols">
        <cfvo type="percent" val="0"/>
        <cfvo type="percent" val="33"/>
        <cfvo type="percent" val="67"/>
      </iconSet>
    </cfRule>
  </conditionalFormatting>
  <conditionalFormatting sqref="H10:H11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J10:J11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C13">
    <cfRule type="expression" dxfId="70" priority="43">
      <formula>"if($I==2)"</formula>
    </cfRule>
  </conditionalFormatting>
  <conditionalFormatting sqref="F12:F13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F12:F13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B13">
    <cfRule type="expression" dxfId="69" priority="40">
      <formula>"if($I==2)"</formula>
    </cfRule>
  </conditionalFormatting>
  <conditionalFormatting sqref="H12:H13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J12:J13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C19">
    <cfRule type="expression" dxfId="68" priority="37">
      <formula>"if($I==2)"</formula>
    </cfRule>
  </conditionalFormatting>
  <conditionalFormatting sqref="F18:F19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F18:F19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B19">
    <cfRule type="expression" dxfId="67" priority="34">
      <formula>"if($I==2)"</formula>
    </cfRule>
  </conditionalFormatting>
  <conditionalFormatting sqref="H18:H19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J18:J19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C15">
    <cfRule type="expression" dxfId="66" priority="31">
      <formula>"if($I==2)"</formula>
    </cfRule>
  </conditionalFormatting>
  <conditionalFormatting sqref="F14:F15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F14:F15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15">
    <cfRule type="expression" dxfId="65" priority="28">
      <formula>"if($I==2)"</formula>
    </cfRule>
  </conditionalFormatting>
  <conditionalFormatting sqref="H14:H15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J14:J15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C17">
    <cfRule type="expression" dxfId="64" priority="25">
      <formula>"if($I==2)"</formula>
    </cfRule>
  </conditionalFormatting>
  <conditionalFormatting sqref="F16:F17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F16:F17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B17">
    <cfRule type="expression" dxfId="63" priority="22">
      <formula>"if($I==2)"</formula>
    </cfRule>
  </conditionalFormatting>
  <conditionalFormatting sqref="H16:H1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J16:J17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C7">
    <cfRule type="expression" dxfId="62" priority="19">
      <formula>"if($I==2)"</formula>
    </cfRule>
  </conditionalFormatting>
  <conditionalFormatting sqref="F6:F7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F6:F7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B7">
    <cfRule type="expression" dxfId="61" priority="16">
      <formula>"if($I==2)"</formula>
    </cfRule>
  </conditionalFormatting>
  <conditionalFormatting sqref="H6:H7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J6:J7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C9">
    <cfRule type="expression" dxfId="60" priority="13">
      <formula>"if($I==2)"</formula>
    </cfRule>
  </conditionalFormatting>
  <conditionalFormatting sqref="F8:F9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8:F9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B9">
    <cfRule type="expression" dxfId="59" priority="10">
      <formula>"if($I==2)"</formula>
    </cfRule>
  </conditionalFormatting>
  <conditionalFormatting sqref="H8:H9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J8:J9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K6:K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K8:K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K12:K13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K14:K1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K16:K1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K18:K1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K10:K1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89" zoomScaleNormal="89" workbookViewId="0">
      <selection activeCell="B3" sqref="B3"/>
    </sheetView>
  </sheetViews>
  <sheetFormatPr defaultColWidth="8.85546875" defaultRowHeight="15" x14ac:dyDescent="0.25"/>
  <cols>
    <col min="1" max="1" width="28.42578125" style="1" customWidth="1"/>
    <col min="2" max="2" width="131.7109375" customWidth="1"/>
    <col min="3" max="3" width="58.28515625" bestFit="1" customWidth="1"/>
  </cols>
  <sheetData>
    <row r="1" spans="1:3" s="7" customFormat="1" x14ac:dyDescent="0.25">
      <c r="A1" s="2" t="s">
        <v>0</v>
      </c>
      <c r="B1" s="7" t="s">
        <v>12</v>
      </c>
      <c r="C1" s="7" t="s">
        <v>66</v>
      </c>
    </row>
    <row r="2" spans="1:3" ht="45" x14ac:dyDescent="0.25">
      <c r="A2" s="163" t="s">
        <v>67</v>
      </c>
      <c r="B2" s="103" t="s">
        <v>197</v>
      </c>
    </row>
    <row r="3" spans="1:3" x14ac:dyDescent="0.25">
      <c r="A3" s="163" t="s">
        <v>177</v>
      </c>
      <c r="B3" t="s">
        <v>201</v>
      </c>
    </row>
    <row r="9" spans="1:3" x14ac:dyDescent="0.25">
      <c r="B9" s="152"/>
    </row>
    <row r="10" spans="1:3" x14ac:dyDescent="0.25">
      <c r="B10" s="173"/>
    </row>
    <row r="11" spans="1:3" x14ac:dyDescent="0.25">
      <c r="B11" s="152"/>
    </row>
    <row r="12" spans="1:3" x14ac:dyDescent="0.25">
      <c r="B12" s="152"/>
    </row>
    <row r="13" spans="1:3" x14ac:dyDescent="0.25">
      <c r="B13" s="152"/>
    </row>
  </sheetData>
  <conditionalFormatting sqref="A2">
    <cfRule type="expression" dxfId="58" priority="2">
      <formula>"if($I==2)"</formula>
    </cfRule>
  </conditionalFormatting>
  <conditionalFormatting sqref="A3">
    <cfRule type="expression" dxfId="57" priority="1">
      <formula>"if($I==2)"</formula>
    </cfRule>
  </conditionalFormatting>
  <pageMargins left="0.7" right="0.7" top="0.75" bottom="0.75" header="0.3" footer="0.3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A12" sqref="A12"/>
    </sheetView>
  </sheetViews>
  <sheetFormatPr defaultColWidth="11.42578125" defaultRowHeight="15" x14ac:dyDescent="0.25"/>
  <cols>
    <col min="1" max="1" width="27.85546875" style="105" bestFit="1" customWidth="1"/>
    <col min="2" max="2" width="87.42578125" style="103" customWidth="1"/>
    <col min="3" max="3" width="48.28515625" bestFit="1" customWidth="1"/>
  </cols>
  <sheetData>
    <row r="1" spans="1:3" s="7" customFormat="1" x14ac:dyDescent="0.25">
      <c r="A1" s="104" t="s">
        <v>22</v>
      </c>
      <c r="B1" s="102" t="s">
        <v>12</v>
      </c>
      <c r="C1" s="7" t="s">
        <v>23</v>
      </c>
    </row>
    <row r="4" spans="1:3" x14ac:dyDescent="0.25">
      <c r="A4" s="143" t="str">
        <f>'Chamber RE4-2'!B4</f>
        <v>CMS-RE4-2-CERN-098</v>
      </c>
    </row>
    <row r="5" spans="1:3" x14ac:dyDescent="0.25">
      <c r="A5" s="255" t="str">
        <f>'Chamber RE4-2'!B5</f>
        <v>CMS-RE4-2-CERN-017</v>
      </c>
    </row>
    <row r="6" spans="1:3" x14ac:dyDescent="0.25">
      <c r="A6" s="255" t="str">
        <f>'Chamber RE4-2'!B6</f>
        <v>CMS-RE4-2-BARC-155</v>
      </c>
    </row>
    <row r="7" spans="1:3" x14ac:dyDescent="0.25">
      <c r="A7" s="255" t="str">
        <f>'Chamber RE4-2'!B7</f>
        <v>CMS-RE4-2-BARC-156</v>
      </c>
    </row>
    <row r="8" spans="1:3" x14ac:dyDescent="0.25">
      <c r="A8" s="255" t="str">
        <f>'Chamber RE4-2'!B8</f>
        <v>CMS-RE4-2-BARC-157</v>
      </c>
    </row>
    <row r="9" spans="1:3" x14ac:dyDescent="0.25">
      <c r="A9" s="255" t="str">
        <f>'Chamber RE4-2'!B9</f>
        <v>CMS-RE4-2-BARC-158</v>
      </c>
    </row>
    <row r="10" spans="1:3" x14ac:dyDescent="0.25">
      <c r="A10" s="255" t="str">
        <f>'Chamber RE4-2'!B10</f>
        <v>CMS-RE4-2-BARC-159</v>
      </c>
    </row>
    <row r="11" spans="1:3" x14ac:dyDescent="0.25">
      <c r="A11" s="255" t="str">
        <f>'Chamber RE4-2'!B11</f>
        <v>CMS-RE4-2-BARC-161</v>
      </c>
    </row>
    <row r="12" spans="1:3" x14ac:dyDescent="0.25">
      <c r="A12" s="255" t="str">
        <f>'Chamber RE4-2'!B12</f>
        <v>CMS-RE4-2-PANJAB-BARC-162</v>
      </c>
      <c r="B12" s="270" t="s">
        <v>203</v>
      </c>
    </row>
    <row r="13" spans="1:3" x14ac:dyDescent="0.25">
      <c r="A13" s="255" t="str">
        <f>'Chamber RE4-2'!B13</f>
        <v>CMS-RE4-2-PANJAB-BARC-163</v>
      </c>
    </row>
    <row r="14" spans="1:3" x14ac:dyDescent="0.25">
      <c r="A14" s="255" t="str">
        <f>'Chamber RE4-2'!B14</f>
        <v>CMS-RE4-2-PANJAB-BARC-164</v>
      </c>
    </row>
    <row r="15" spans="1:3" x14ac:dyDescent="0.25">
      <c r="A15" s="255"/>
    </row>
    <row r="16" spans="1:3" x14ac:dyDescent="0.25">
      <c r="A16" s="255"/>
    </row>
    <row r="17" spans="1:1" x14ac:dyDescent="0.25">
      <c r="A17" s="255"/>
    </row>
    <row r="18" spans="1:1" x14ac:dyDescent="0.25">
      <c r="A18" s="255"/>
    </row>
    <row r="19" spans="1:1" x14ac:dyDescent="0.25">
      <c r="A19" s="255"/>
    </row>
    <row r="20" spans="1:1" x14ac:dyDescent="0.25">
      <c r="A20" s="255"/>
    </row>
    <row r="21" spans="1:1" x14ac:dyDescent="0.25">
      <c r="A21" s="255"/>
    </row>
    <row r="22" spans="1:1" x14ac:dyDescent="0.25">
      <c r="A22" s="143"/>
    </row>
    <row r="23" spans="1:1" x14ac:dyDescent="0.25">
      <c r="A23" s="143"/>
    </row>
    <row r="24" spans="1:1" x14ac:dyDescent="0.25">
      <c r="A24" s="143"/>
    </row>
    <row r="25" spans="1:1" x14ac:dyDescent="0.25">
      <c r="A25" s="143"/>
    </row>
    <row r="26" spans="1:1" x14ac:dyDescent="0.25">
      <c r="A26" s="143"/>
    </row>
    <row r="27" spans="1:1" x14ac:dyDescent="0.25">
      <c r="A27" s="143"/>
    </row>
    <row r="28" spans="1:1" x14ac:dyDescent="0.25">
      <c r="A28" s="143"/>
    </row>
    <row r="29" spans="1:1" x14ac:dyDescent="0.25">
      <c r="A29" s="143"/>
    </row>
    <row r="30" spans="1:1" x14ac:dyDescent="0.25">
      <c r="A30" s="143"/>
    </row>
    <row r="31" spans="1:1" x14ac:dyDescent="0.25">
      <c r="A31" s="143"/>
    </row>
    <row r="32" spans="1:1" x14ac:dyDescent="0.25">
      <c r="A32" s="143"/>
    </row>
    <row r="33" spans="1:1" x14ac:dyDescent="0.25">
      <c r="A33" s="143"/>
    </row>
    <row r="34" spans="1:1" x14ac:dyDescent="0.25">
      <c r="A34" s="243"/>
    </row>
    <row r="35" spans="1:1" x14ac:dyDescent="0.25">
      <c r="A35" s="143"/>
    </row>
    <row r="36" spans="1:1" x14ac:dyDescent="0.25">
      <c r="A36" s="143"/>
    </row>
    <row r="37" spans="1:1" x14ac:dyDescent="0.25">
      <c r="A37" s="143"/>
    </row>
    <row r="38" spans="1:1" x14ac:dyDescent="0.25">
      <c r="A38" s="143"/>
    </row>
    <row r="39" spans="1:1" x14ac:dyDescent="0.25">
      <c r="A39" s="143"/>
    </row>
    <row r="40" spans="1:1" x14ac:dyDescent="0.25">
      <c r="A40" s="143"/>
    </row>
    <row r="41" spans="1:1" x14ac:dyDescent="0.25">
      <c r="A41" s="143"/>
    </row>
    <row r="42" spans="1:1" x14ac:dyDescent="0.25">
      <c r="A42" s="143"/>
    </row>
    <row r="43" spans="1:1" x14ac:dyDescent="0.25">
      <c r="A43" s="143"/>
    </row>
    <row r="44" spans="1:1" x14ac:dyDescent="0.25">
      <c r="A44" s="143"/>
    </row>
    <row r="45" spans="1:1" x14ac:dyDescent="0.25">
      <c r="A45" s="143"/>
    </row>
    <row r="46" spans="1:1" x14ac:dyDescent="0.25">
      <c r="A46" s="143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H16" sqref="H16"/>
    </sheetView>
  </sheetViews>
  <sheetFormatPr defaultColWidth="11.42578125" defaultRowHeight="15" x14ac:dyDescent="0.25"/>
  <cols>
    <col min="2" max="2" width="57.28515625" bestFit="1" customWidth="1"/>
  </cols>
  <sheetData>
    <row r="1" spans="1:3" s="10" customFormat="1" ht="21" x14ac:dyDescent="0.35">
      <c r="A1" s="13" t="s">
        <v>6</v>
      </c>
      <c r="B1" s="10" t="s">
        <v>26</v>
      </c>
      <c r="C1" s="10" t="s">
        <v>27</v>
      </c>
    </row>
    <row r="3" spans="1:3" ht="18.75" x14ac:dyDescent="0.3">
      <c r="A3" s="9"/>
    </row>
    <row r="4" spans="1:3" ht="18.75" x14ac:dyDescent="0.3">
      <c r="A4" s="9"/>
    </row>
    <row r="5" spans="1:3" ht="18.75" x14ac:dyDescent="0.3">
      <c r="A5" s="9"/>
    </row>
    <row r="6" spans="1:3" ht="18.75" x14ac:dyDescent="0.3">
      <c r="A6" s="9"/>
    </row>
    <row r="7" spans="1:3" ht="18.75" x14ac:dyDescent="0.3">
      <c r="A7" s="9"/>
    </row>
    <row r="8" spans="1:3" ht="18.75" x14ac:dyDescent="0.3">
      <c r="A8" s="9"/>
    </row>
    <row r="9" spans="1:3" ht="18.75" x14ac:dyDescent="0.3">
      <c r="A9" s="9"/>
    </row>
    <row r="10" spans="1:3" ht="18.75" x14ac:dyDescent="0.3">
      <c r="A10" s="9"/>
    </row>
    <row r="11" spans="1:3" ht="18.75" x14ac:dyDescent="0.3">
      <c r="A11" s="9"/>
    </row>
    <row r="12" spans="1:3" ht="18.75" x14ac:dyDescent="0.3">
      <c r="A12" s="9"/>
      <c r="B12" s="8"/>
    </row>
    <row r="13" spans="1:3" ht="18.75" x14ac:dyDescent="0.3">
      <c r="A13" s="9"/>
    </row>
    <row r="14" spans="1:3" ht="18.75" x14ac:dyDescent="0.3">
      <c r="A14" s="9"/>
      <c r="B14" s="8"/>
    </row>
    <row r="15" spans="1:3" ht="18.75" x14ac:dyDescent="0.3">
      <c r="A15" s="9"/>
    </row>
    <row r="16" spans="1:3" ht="18.75" x14ac:dyDescent="0.3">
      <c r="A16" s="9"/>
    </row>
    <row r="17" spans="1:1" ht="18.75" x14ac:dyDescent="0.3">
      <c r="A17" s="9"/>
    </row>
    <row r="18" spans="1:1" ht="18.75" x14ac:dyDescent="0.3">
      <c r="A18" s="9"/>
    </row>
    <row r="19" spans="1:1" ht="18.75" x14ac:dyDescent="0.3">
      <c r="A19" s="9"/>
    </row>
    <row r="20" spans="1:1" ht="18.75" x14ac:dyDescent="0.3">
      <c r="A20" s="9"/>
    </row>
    <row r="21" spans="1:1" ht="18.75" x14ac:dyDescent="0.3">
      <c r="A21" s="9"/>
    </row>
    <row r="22" spans="1:1" ht="18.75" x14ac:dyDescent="0.3">
      <c r="A22" s="9"/>
    </row>
    <row r="23" spans="1:1" ht="18.75" x14ac:dyDescent="0.3">
      <c r="A23" s="9"/>
    </row>
    <row r="24" spans="1:1" ht="18.75" x14ac:dyDescent="0.3">
      <c r="A24" s="9"/>
    </row>
    <row r="25" spans="1:1" ht="18.75" x14ac:dyDescent="0.3">
      <c r="A25" s="9"/>
    </row>
    <row r="26" spans="1:1" ht="18.75" x14ac:dyDescent="0.3">
      <c r="A26" s="9"/>
    </row>
    <row r="27" spans="1:1" ht="18.75" x14ac:dyDescent="0.3">
      <c r="A27" s="9"/>
    </row>
    <row r="28" spans="1:1" ht="18.75" x14ac:dyDescent="0.3">
      <c r="A28" s="9"/>
    </row>
    <row r="29" spans="1:1" ht="18.75" x14ac:dyDescent="0.3">
      <c r="A29" s="9"/>
    </row>
    <row r="30" spans="1:1" ht="18.75" x14ac:dyDescent="0.3">
      <c r="A30" s="9"/>
    </row>
    <row r="31" spans="1:1" ht="18.75" x14ac:dyDescent="0.3">
      <c r="A31" s="9"/>
    </row>
    <row r="32" spans="1:1" ht="18.75" x14ac:dyDescent="0.3">
      <c r="A32" s="9"/>
    </row>
    <row r="33" spans="1:1" ht="18.75" x14ac:dyDescent="0.3">
      <c r="A33" s="9"/>
    </row>
    <row r="34" spans="1:1" ht="18.75" x14ac:dyDescent="0.3">
      <c r="A34" s="9"/>
    </row>
    <row r="35" spans="1:1" ht="18.75" x14ac:dyDescent="0.3">
      <c r="A35" s="9"/>
    </row>
    <row r="36" spans="1:1" ht="18.75" x14ac:dyDescent="0.3">
      <c r="A36" s="9"/>
    </row>
  </sheetData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1"/>
  <sheetViews>
    <sheetView showGridLines="0" topLeftCell="B3" workbookViewId="0">
      <selection activeCell="L10" sqref="L10"/>
    </sheetView>
  </sheetViews>
  <sheetFormatPr defaultColWidth="11.42578125" defaultRowHeight="15" x14ac:dyDescent="0.25"/>
  <cols>
    <col min="1" max="1" width="26.85546875" style="64" hidden="1" customWidth="1"/>
    <col min="2" max="2" width="19" customWidth="1"/>
    <col min="3" max="3" width="17.42578125" customWidth="1"/>
    <col min="4" max="4" width="17" bestFit="1" customWidth="1"/>
    <col min="5" max="11" width="21.7109375" hidden="1" customWidth="1"/>
    <col min="12" max="12" width="5.28515625" bestFit="1" customWidth="1"/>
    <col min="13" max="13" width="19.140625" bestFit="1" customWidth="1"/>
    <col min="14" max="14" width="14.140625" customWidth="1"/>
    <col min="15" max="15" width="15.42578125" customWidth="1"/>
    <col min="16" max="16" width="28.140625" bestFit="1" customWidth="1"/>
    <col min="17" max="18" width="30.5703125" customWidth="1"/>
  </cols>
  <sheetData>
    <row r="4" spans="1:17" ht="42" x14ac:dyDescent="0.3">
      <c r="A4" s="26"/>
      <c r="B4" s="50" t="s">
        <v>37</v>
      </c>
      <c r="C4" s="50" t="s">
        <v>32</v>
      </c>
      <c r="D4" s="51" t="s">
        <v>31</v>
      </c>
      <c r="E4" s="52" t="s">
        <v>39</v>
      </c>
      <c r="F4" s="52" t="s">
        <v>87</v>
      </c>
      <c r="G4" s="51" t="s">
        <v>28</v>
      </c>
      <c r="H4" s="51" t="s">
        <v>29</v>
      </c>
      <c r="I4" s="53" t="s">
        <v>85</v>
      </c>
      <c r="J4" s="53" t="s">
        <v>86</v>
      </c>
      <c r="K4" s="53" t="s">
        <v>46</v>
      </c>
      <c r="L4" s="51" t="s">
        <v>30</v>
      </c>
      <c r="M4" s="51" t="s">
        <v>38</v>
      </c>
      <c r="N4" s="51" t="s">
        <v>33</v>
      </c>
      <c r="O4" s="51" t="s">
        <v>34</v>
      </c>
      <c r="P4" s="51" t="s">
        <v>79</v>
      </c>
      <c r="Q4" s="51" t="s">
        <v>80</v>
      </c>
    </row>
    <row r="5" spans="1:17" ht="21" x14ac:dyDescent="0.35">
      <c r="A5" s="21"/>
      <c r="B5" s="48"/>
      <c r="C5" s="111">
        <f ca="1">COUNTIF('Chamber RE4-2'!O:O,"&lt;"&amp;REPORT!A6)</f>
        <v>16</v>
      </c>
      <c r="D5" s="112">
        <f ca="1">COUNTIF('Chamber RE4-3'!O:O,"&lt;"&amp;REPORT!A6)</f>
        <v>14</v>
      </c>
      <c r="E5" s="113"/>
      <c r="F5" s="113"/>
      <c r="G5" s="114"/>
      <c r="H5" s="114"/>
      <c r="I5" s="112"/>
      <c r="J5" s="112"/>
      <c r="K5" s="112">
        <f>Table4[[#This Row],[Under Test RE4-3]]+Table4[[#This Row],[Under Test RE4-2]]</f>
        <v>0</v>
      </c>
      <c r="L5" s="116">
        <v>0</v>
      </c>
      <c r="M5" s="116"/>
      <c r="N5" s="115"/>
      <c r="O5" s="115"/>
      <c r="P5" s="117"/>
      <c r="Q5" s="115"/>
    </row>
    <row r="6" spans="1:17" ht="21" x14ac:dyDescent="0.35">
      <c r="A6" s="21">
        <f ca="1">A7-7</f>
        <v>42121</v>
      </c>
      <c r="B6" s="49" t="str">
        <f ca="1">TEXT(A6,"ddd dd-mmm")</f>
        <v>Mon 27-Apr</v>
      </c>
      <c r="C6" s="43">
        <f ca="1">COUNTIF('Chamber RE4-2'!O:O,"&lt;"&amp;REPORT!A7)-SUM(C$5:C5)</f>
        <v>0</v>
      </c>
      <c r="D6" s="44">
        <f ca="1">COUNTIF('Chamber RE4-3'!O:O,"&lt;"&amp;REPORT!A7)-SUM(D$5:D5)</f>
        <v>0</v>
      </c>
      <c r="E6" s="47">
        <f ca="1">A6+4</f>
        <v>42125</v>
      </c>
      <c r="F6" s="47" t="str">
        <f ca="1">TEXT(E6,"ddd dd-mmm")</f>
        <v>Fri 01-May</v>
      </c>
      <c r="G6" s="44">
        <f ca="1">COUNTIF('Chamber RE4-2'!O:O,"&lt;"&amp;REPORT!E6)</f>
        <v>16</v>
      </c>
      <c r="H6" s="44">
        <f ca="1">COUNTIF('Chamber RE4-3'!O:O,"&lt;"&amp;REPORT!E6)</f>
        <v>14</v>
      </c>
      <c r="I6" s="44">
        <f ca="1">COUNTIF('Chamber RE4-3'!D:D,"&lt;"&amp;REPORT!A6)-COUNTIF('Chamber RE4-3'!O:O,"&lt;"&amp;REPORT!E6)</f>
        <v>5</v>
      </c>
      <c r="J6" s="99">
        <f ca="1">COUNTIF('Chamber RE4-2'!D:D,"&lt;"&amp;REPORT!A6)-COUNTIF('Chamber RE4-2'!O:O,"&lt;"&amp;REPORT!E6)</f>
        <v>1</v>
      </c>
      <c r="K6" s="99">
        <f ca="1">Table4[[#This Row],[Under Test RE4-3]]+Table4[[#This Row],[Under Test RE4-2]]</f>
        <v>6</v>
      </c>
      <c r="L6" s="46">
        <f ca="1">MIN(G6,H6)</f>
        <v>14</v>
      </c>
      <c r="M6" s="46">
        <f ca="1">SUM(L$5:L6)</f>
        <v>14</v>
      </c>
      <c r="N6" s="44">
        <f ca="1">G6-$L6</f>
        <v>2</v>
      </c>
      <c r="O6" s="44">
        <f ca="1">H6-$L6</f>
        <v>0</v>
      </c>
      <c r="P6" s="118"/>
      <c r="Q6" s="45"/>
    </row>
    <row r="7" spans="1:17" ht="21" x14ac:dyDescent="0.35">
      <c r="A7" s="21">
        <f ca="1">TODAY()-WEEKDAY(TODAY())+2</f>
        <v>42128</v>
      </c>
      <c r="B7" s="58" t="str">
        <f ca="1">TEXT(A7,"ddd dd-mmm")</f>
        <v>Mon 04-May</v>
      </c>
      <c r="C7" s="59">
        <f ca="1">COUNTIF('Chamber RE4-2'!O:O,"&lt;"&amp;REPORT!A8)-SUM(C$5:C6)</f>
        <v>0</v>
      </c>
      <c r="D7" s="60">
        <f ca="1">COUNTIF('Chamber RE4-3'!O:O,"&lt;"&amp;REPORT!A8)-SUM(D$5:D6)</f>
        <v>0</v>
      </c>
      <c r="E7" s="61">
        <f t="shared" ref="E7:E19" ca="1" si="0">A7+4</f>
        <v>42132</v>
      </c>
      <c r="F7" s="61" t="str">
        <f ca="1">TEXT(E7,"ddd dd-mmm")</f>
        <v>Fri 08-May</v>
      </c>
      <c r="G7" s="60">
        <f ca="1">COUNTIF('Chamber RE4-2'!O:O,"&lt;"&amp;REPORT!E7)-SUM(G$6:G6)</f>
        <v>0</v>
      </c>
      <c r="H7" s="60">
        <f ca="1">COUNTIF('Chamber RE4-3'!O:O,"&lt;"&amp;REPORT!E7)-SUM(H$6:H6)</f>
        <v>0</v>
      </c>
      <c r="I7" s="60">
        <f ca="1">COUNTIF('Chamber RE4-3'!D:D,"&lt;"&amp;REPORT!A7)-COUNTIF('Chamber RE4-3'!O:O,"&lt;"&amp;REPORT!E7)</f>
        <v>5</v>
      </c>
      <c r="J7" s="60">
        <f ca="1">COUNTIF('Chamber RE4-2'!D:D,"&lt;"&amp;REPORT!A7)-COUNTIF('Chamber RE4-2'!O:O,"&lt;"&amp;REPORT!E7)</f>
        <v>1</v>
      </c>
      <c r="K7" s="60">
        <f ca="1">Table4[[#This Row],[Under Test RE4-3]]+Table4[[#This Row],[Under Test RE4-2]]</f>
        <v>6</v>
      </c>
      <c r="L7" s="62">
        <f ca="1">MIN(G7+N6,H7+O6)</f>
        <v>0</v>
      </c>
      <c r="M7" s="62">
        <f ca="1">SUM(L$5:L7)</f>
        <v>14</v>
      </c>
      <c r="N7" s="60">
        <f t="shared" ref="N7:N31" ca="1" si="1">G7+N6-$L7</f>
        <v>2</v>
      </c>
      <c r="O7" s="60">
        <f t="shared" ref="O7:O31" ca="1" si="2">H7+O6-$L7</f>
        <v>0</v>
      </c>
      <c r="P7" s="119" t="e">
        <f ca="1">VLOOKUP(A7, 'SM Team'!A4:D29, 3, 0)</f>
        <v>#N/A</v>
      </c>
      <c r="Q7" s="119" t="e">
        <f ca="1">VLOOKUP(A7, 'SM Team'!A4:D29, 4, 0)</f>
        <v>#N/A</v>
      </c>
    </row>
    <row r="8" spans="1:17" ht="21" x14ac:dyDescent="0.35">
      <c r="A8" s="21">
        <f ca="1">A7+7</f>
        <v>42135</v>
      </c>
      <c r="B8" s="49" t="str">
        <f t="shared" ref="B8:B19" ca="1" si="3">TEXT(A8,"ddd dd-mmm")</f>
        <v>Mon 11-May</v>
      </c>
      <c r="C8" s="43">
        <f ca="1">COUNTIF('Chamber RE4-2'!O:O,"&lt;"&amp;REPORT!A9)-SUM(C$5:C7)</f>
        <v>0</v>
      </c>
      <c r="D8" s="44">
        <f ca="1">COUNTIF('Chamber RE4-3'!O:O,"&lt;"&amp;REPORT!A9)-SUM(D$5:D7)</f>
        <v>0</v>
      </c>
      <c r="E8" s="47">
        <f t="shared" ca="1" si="0"/>
        <v>42139</v>
      </c>
      <c r="F8" s="47" t="str">
        <f ca="1">TEXT(E8,"ddd dd-mmm")</f>
        <v>Fri 15-May</v>
      </c>
      <c r="G8" s="44">
        <f ca="1">COUNTIF('Chamber RE4-2'!O:O,"&lt;"&amp;REPORT!E8)-SUM(G$6:G7)</f>
        <v>0</v>
      </c>
      <c r="H8" s="44">
        <f ca="1">COUNTIF('Chamber RE4-3'!O:O,"&lt;"&amp;REPORT!E8)-SUM(H$6:H7)</f>
        <v>0</v>
      </c>
      <c r="I8" s="44">
        <f ca="1">COUNTIF('Chamber RE4-3'!D:D,"&lt;"&amp;REPORT!A8)-COUNTIF('Chamber RE4-3'!O:O,"&lt;"&amp;REPORT!E8)</f>
        <v>5</v>
      </c>
      <c r="J8" s="44">
        <f ca="1">COUNTIF('Chamber RE4-2'!D:D,"&lt;"&amp;REPORT!A7)-COUNTIF('Chamber RE4-2'!O:O,"&lt;"&amp;REPORT!E7)</f>
        <v>1</v>
      </c>
      <c r="K8" s="44">
        <f ca="1">Table4[[#This Row],[Under Test RE4-3]]+Table4[[#This Row],[Under Test RE4-2]]</f>
        <v>6</v>
      </c>
      <c r="L8" s="46">
        <f t="shared" ref="L8:L31" ca="1" si="4">MIN(G8+N7,H8+O7)</f>
        <v>0</v>
      </c>
      <c r="M8" s="46">
        <f ca="1">SUM(L$5:L8)</f>
        <v>14</v>
      </c>
      <c r="N8" s="44">
        <f t="shared" ca="1" si="1"/>
        <v>2</v>
      </c>
      <c r="O8" s="44">
        <f t="shared" ca="1" si="2"/>
        <v>0</v>
      </c>
      <c r="P8" s="45" t="e">
        <f ca="1">VLOOKUP(A8, 'SM Team'!A5:D30, 3, 0)</f>
        <v>#N/A</v>
      </c>
      <c r="Q8" s="155" t="e">
        <f ca="1">VLOOKUP(A8, 'SM Team'!A5:D30, 4, 0)</f>
        <v>#N/A</v>
      </c>
    </row>
    <row r="9" spans="1:17" ht="21" x14ac:dyDescent="0.35">
      <c r="A9" s="21">
        <f t="shared" ref="A9:A25" ca="1" si="5">A8+7</f>
        <v>42142</v>
      </c>
      <c r="B9" s="49" t="str">
        <f t="shared" ca="1" si="3"/>
        <v>Mon 18-May</v>
      </c>
      <c r="C9" s="43">
        <f ca="1">COUNTIF('Chamber RE4-2'!O:O,"&lt;"&amp;REPORT!A10)-SUM(C$5:C8)</f>
        <v>0</v>
      </c>
      <c r="D9" s="44">
        <f ca="1">COUNTIF('Chamber RE4-3'!O:O,"&lt;"&amp;REPORT!A10)-SUM(D$5:D8)</f>
        <v>0</v>
      </c>
      <c r="E9" s="47">
        <f t="shared" ca="1" si="0"/>
        <v>42146</v>
      </c>
      <c r="F9" s="47" t="str">
        <f t="shared" ref="F9:F31" ca="1" si="6">TEXT(E9,"ddd dd-mmm")</f>
        <v>Fri 22-May</v>
      </c>
      <c r="G9" s="44">
        <f ca="1">COUNTIF('Chamber RE4-2'!O:O,"&lt;"&amp;REPORT!E9)-SUM(G$6:G8)</f>
        <v>0</v>
      </c>
      <c r="H9" s="44">
        <f ca="1">COUNTIF('Chamber RE4-3'!O:O,"&lt;"&amp;REPORT!E9)-SUM(H$6:H8)</f>
        <v>0</v>
      </c>
      <c r="I9" s="44">
        <f ca="1">COUNTIF('Chamber RE4-3'!D:D,"&lt;"&amp;REPORT!A9)-COUNTIF('Chamber RE4-3'!O:O,"&lt;"&amp;REPORT!E9)</f>
        <v>5</v>
      </c>
      <c r="J9" s="44">
        <f ca="1">COUNTIF('Chamber RE4-2'!D:D,"&lt;"&amp;REPORT!A8)-COUNTIF('Chamber RE4-2'!O:O,"&lt;"&amp;REPORT!E8)</f>
        <v>1</v>
      </c>
      <c r="K9" s="44">
        <f ca="1">Table4[[#This Row],[Under Test RE4-3]]+Table4[[#This Row],[Under Test RE4-2]]</f>
        <v>6</v>
      </c>
      <c r="L9" s="46">
        <f t="shared" ca="1" si="4"/>
        <v>0</v>
      </c>
      <c r="M9" s="46">
        <f ca="1">SUM(L$5:L9)</f>
        <v>14</v>
      </c>
      <c r="N9" s="44">
        <f t="shared" ca="1" si="1"/>
        <v>2</v>
      </c>
      <c r="O9" s="44">
        <f t="shared" ca="1" si="2"/>
        <v>0</v>
      </c>
      <c r="P9" s="45" t="e">
        <f ca="1">VLOOKUP(A9, 'SM Team'!A6:D31, 3, 0)</f>
        <v>#N/A</v>
      </c>
      <c r="Q9" s="155" t="e">
        <f ca="1">VLOOKUP(A9, 'SM Team'!A6:D31, 4, 0)</f>
        <v>#N/A</v>
      </c>
    </row>
    <row r="10" spans="1:17" ht="21" x14ac:dyDescent="0.35">
      <c r="A10" s="21">
        <f t="shared" ca="1" si="5"/>
        <v>42149</v>
      </c>
      <c r="B10" s="70" t="str">
        <f t="shared" ca="1" si="3"/>
        <v>Mon 25-May</v>
      </c>
      <c r="C10" s="71">
        <f ca="1">COUNTIF('Chamber RE4-2'!O:O,"&lt;"&amp;REPORT!A11)-SUM(C$5:C9)</f>
        <v>0</v>
      </c>
      <c r="D10" s="72">
        <f ca="1">COUNTIF('Chamber RE4-3'!O:O,"&lt;"&amp;REPORT!A11)-SUM(D$5:D9)</f>
        <v>0</v>
      </c>
      <c r="E10" s="73">
        <f t="shared" ca="1" si="0"/>
        <v>42153</v>
      </c>
      <c r="F10" s="73" t="str">
        <f t="shared" ca="1" si="6"/>
        <v>Fri 29-May</v>
      </c>
      <c r="G10" s="72">
        <f ca="1">COUNTIF('Chamber RE4-2'!O:O,"&lt;"&amp;REPORT!E10)-SUM(G$6:G9)</f>
        <v>0</v>
      </c>
      <c r="H10" s="72">
        <f ca="1">COUNTIF('Chamber RE4-3'!O:O,"&lt;"&amp;REPORT!E10)-SUM(H$6:H9)</f>
        <v>0</v>
      </c>
      <c r="I10" s="72">
        <f ca="1">COUNTIF('Chamber RE4-3'!D:D,"&lt;"&amp;REPORT!A10)-COUNTIF('Chamber RE4-3'!O:O,"&lt;"&amp;REPORT!E10)</f>
        <v>5</v>
      </c>
      <c r="J10" s="72">
        <f ca="1">COUNTIF('Chamber RE4-2'!D:D,"&lt;"&amp;REPORT!A9)-COUNTIF('Chamber RE4-2'!O:O,"&lt;"&amp;REPORT!E9)</f>
        <v>1</v>
      </c>
      <c r="K10" s="72">
        <f ca="1">Table4[[#This Row],[Under Test RE4-3]]+Table4[[#This Row],[Under Test RE4-2]]</f>
        <v>6</v>
      </c>
      <c r="L10" s="74">
        <f ca="1">MIN(G10+N9,H10+O9)</f>
        <v>0</v>
      </c>
      <c r="M10" s="74">
        <f ca="1">SUM(L$5:L10)</f>
        <v>14</v>
      </c>
      <c r="N10" s="72">
        <f t="shared" ca="1" si="1"/>
        <v>2</v>
      </c>
      <c r="O10" s="72">
        <f t="shared" ca="1" si="2"/>
        <v>0</v>
      </c>
      <c r="P10" s="235" t="e">
        <f ca="1">VLOOKUP(A10, 'SM Team'!A7:D32, 3, 0)</f>
        <v>#N/A</v>
      </c>
      <c r="Q10" s="236" t="e">
        <f ca="1">VLOOKUP(A10, 'SM Team'!A7:D32, 4, 0)</f>
        <v>#N/A</v>
      </c>
    </row>
    <row r="11" spans="1:17" ht="21" x14ac:dyDescent="0.35">
      <c r="A11" s="21">
        <f t="shared" ca="1" si="5"/>
        <v>42156</v>
      </c>
      <c r="B11" s="231" t="str">
        <f t="shared" ca="1" si="3"/>
        <v>Mon 01-Jun</v>
      </c>
      <c r="C11" s="232">
        <f ca="1">COUNTIF('Chamber RE4-2'!O:O,"&lt;"&amp;REPORT!A12)-SUM(C$5:C10)</f>
        <v>0</v>
      </c>
      <c r="D11" s="233">
        <f ca="1">COUNTIF('Chamber RE4-3'!O:O,"&lt;"&amp;REPORT!A12)-SUM(D$5:D10)</f>
        <v>0</v>
      </c>
      <c r="E11" s="47">
        <f t="shared" ca="1" si="0"/>
        <v>42160</v>
      </c>
      <c r="F11" s="47" t="str">
        <f t="shared" ca="1" si="6"/>
        <v>Fri 05-Jun</v>
      </c>
      <c r="G11" s="233">
        <f ca="1">COUNTIF('Chamber RE4-2'!O:O,"&lt;"&amp;REPORT!E11)-SUM(G$6:G10)</f>
        <v>0</v>
      </c>
      <c r="H11" s="233">
        <f ca="1">COUNTIF('Chamber RE4-3'!O:O,"&lt;"&amp;REPORT!E11)-SUM(H$6:H10)</f>
        <v>0</v>
      </c>
      <c r="I11" s="233">
        <f ca="1">COUNTIF('Chamber RE4-3'!D:D,"&lt;"&amp;REPORT!A11)-COUNTIF('Chamber RE4-3'!O:O,"&lt;"&amp;REPORT!E11)</f>
        <v>5</v>
      </c>
      <c r="J11" s="233">
        <f ca="1">COUNTIF('Chamber RE4-2'!D:D,"&lt;"&amp;REPORT!A10)-COUNTIF('Chamber RE4-2'!O:O,"&lt;"&amp;REPORT!E10)</f>
        <v>1</v>
      </c>
      <c r="K11" s="233">
        <f ca="1">Table4[[#This Row],[Under Test RE4-3]]+Table4[[#This Row],[Under Test RE4-2]]</f>
        <v>6</v>
      </c>
      <c r="L11" s="234">
        <f t="shared" ca="1" si="4"/>
        <v>0</v>
      </c>
      <c r="M11" s="234">
        <f ca="1">SUM(L$5:L11)</f>
        <v>14</v>
      </c>
      <c r="N11" s="233">
        <f t="shared" ca="1" si="1"/>
        <v>2</v>
      </c>
      <c r="O11" s="233">
        <f t="shared" ca="1" si="2"/>
        <v>0</v>
      </c>
      <c r="P11" s="239" t="e">
        <f ca="1">VLOOKUP(A11, 'SM Team'!A8:D33, 3, 0)</f>
        <v>#N/A</v>
      </c>
      <c r="Q11" s="240" t="e">
        <f ca="1">VLOOKUP(A11, 'SM Team'!A8:D33, 4, 0)</f>
        <v>#N/A</v>
      </c>
    </row>
    <row r="12" spans="1:17" ht="21" x14ac:dyDescent="0.35">
      <c r="A12" s="21">
        <f t="shared" ca="1" si="5"/>
        <v>42163</v>
      </c>
      <c r="B12" s="231" t="str">
        <f t="shared" ca="1" si="3"/>
        <v>Mon 08-Jun</v>
      </c>
      <c r="C12" s="232">
        <f ca="1">COUNTIF('Chamber RE4-2'!O:O,"&lt;"&amp;REPORT!A13)-SUM(C$5:C11)</f>
        <v>0</v>
      </c>
      <c r="D12" s="233">
        <f ca="1">COUNTIF('Chamber RE4-3'!O:O,"&lt;"&amp;REPORT!A13)-SUM(D$5:D11)</f>
        <v>0</v>
      </c>
      <c r="E12" s="47">
        <f t="shared" ca="1" si="0"/>
        <v>42167</v>
      </c>
      <c r="F12" s="47" t="str">
        <f t="shared" ca="1" si="6"/>
        <v>Fri 12-Jun</v>
      </c>
      <c r="G12" s="233">
        <f ca="1">COUNTIF('Chamber RE4-2'!O:O,"&lt;"&amp;REPORT!E12)-SUM(G$6:G11)</f>
        <v>0</v>
      </c>
      <c r="H12" s="233">
        <f ca="1">COUNTIF('Chamber RE4-3'!O:O,"&lt;"&amp;REPORT!E12)-SUM(H$6:H11)</f>
        <v>0</v>
      </c>
      <c r="I12" s="233">
        <f ca="1">COUNTIF('Chamber RE4-3'!D:D,"&lt;"&amp;REPORT!A12)-COUNTIF('Chamber RE4-3'!O:O,"&lt;"&amp;REPORT!E12)</f>
        <v>5</v>
      </c>
      <c r="J12" s="233">
        <f ca="1">COUNTIF('Chamber RE4-2'!D:D,"&lt;"&amp;REPORT!A11)-COUNTIF('Chamber RE4-2'!O:O,"&lt;"&amp;REPORT!E11)</f>
        <v>1</v>
      </c>
      <c r="K12" s="233">
        <f ca="1">Table4[[#This Row],[Under Test RE4-3]]+Table4[[#This Row],[Under Test RE4-2]]</f>
        <v>6</v>
      </c>
      <c r="L12" s="234">
        <f t="shared" ca="1" si="4"/>
        <v>0</v>
      </c>
      <c r="M12" s="234">
        <f ca="1">SUM(L$5:L12)</f>
        <v>14</v>
      </c>
      <c r="N12" s="233">
        <f t="shared" ca="1" si="1"/>
        <v>2</v>
      </c>
      <c r="O12" s="233">
        <f t="shared" ca="1" si="2"/>
        <v>0</v>
      </c>
      <c r="P12" s="239" t="e">
        <f ca="1">VLOOKUP(A12, 'SM Team'!A9:D34, 3, 0)</f>
        <v>#N/A</v>
      </c>
      <c r="Q12" s="240" t="e">
        <f ca="1">VLOOKUP(A12, 'SM Team'!A9:D34, 4, 0)</f>
        <v>#N/A</v>
      </c>
    </row>
    <row r="13" spans="1:17" ht="21" x14ac:dyDescent="0.35">
      <c r="A13" s="21">
        <f t="shared" ca="1" si="5"/>
        <v>42170</v>
      </c>
      <c r="B13" s="49" t="str">
        <f t="shared" ca="1" si="3"/>
        <v>Mon 15-Jun</v>
      </c>
      <c r="C13" s="43">
        <f ca="1">COUNTIF('Chamber RE4-2'!O:O,"&lt;"&amp;REPORT!A14)-SUM(C$5:C12)</f>
        <v>0</v>
      </c>
      <c r="D13" s="44">
        <f ca="1">COUNTIF('Chamber RE4-3'!O:O,"&lt;"&amp;REPORT!A14)-SUM(D$5:D12)</f>
        <v>0</v>
      </c>
      <c r="E13" s="47">
        <f t="shared" ca="1" si="0"/>
        <v>42174</v>
      </c>
      <c r="F13" s="47" t="str">
        <f t="shared" ca="1" si="6"/>
        <v>Fri 19-Jun</v>
      </c>
      <c r="G13" s="44">
        <f ca="1">COUNTIF('Chamber RE4-2'!O:O,"&lt;"&amp;REPORT!E13)-SUM(G$6:G12)</f>
        <v>0</v>
      </c>
      <c r="H13" s="44">
        <f ca="1">COUNTIF('Chamber RE4-3'!O:O,"&lt;"&amp;REPORT!E13)-SUM(H$6:H12)</f>
        <v>0</v>
      </c>
      <c r="I13" s="44">
        <f ca="1">COUNTIF('Chamber RE4-3'!D:D,"&lt;"&amp;REPORT!A13)-COUNTIF('Chamber RE4-3'!O:O,"&lt;"&amp;REPORT!E13)</f>
        <v>5</v>
      </c>
      <c r="J13" s="44">
        <f ca="1">COUNTIF('Chamber RE4-2'!D:D,"&lt;"&amp;REPORT!A12)-COUNTIF('Chamber RE4-2'!O:O,"&lt;"&amp;REPORT!E12)</f>
        <v>1</v>
      </c>
      <c r="K13" s="44">
        <f ca="1">Table4[[#This Row],[Under Test RE4-3]]+Table4[[#This Row],[Under Test RE4-2]]</f>
        <v>6</v>
      </c>
      <c r="L13" s="46">
        <f t="shared" ca="1" si="4"/>
        <v>0</v>
      </c>
      <c r="M13" s="46">
        <f ca="1">SUM(L$5:L13)</f>
        <v>14</v>
      </c>
      <c r="N13" s="44">
        <f t="shared" ca="1" si="1"/>
        <v>2</v>
      </c>
      <c r="O13" s="44">
        <f t="shared" ca="1" si="2"/>
        <v>0</v>
      </c>
      <c r="P13" s="45" t="e">
        <f ca="1">VLOOKUP(A13, 'SM Team'!A10:D35, 3, 0)</f>
        <v>#N/A</v>
      </c>
      <c r="Q13" s="155" t="e">
        <f ca="1">VLOOKUP(A13, 'SM Team'!A10:D35, 4, 0)</f>
        <v>#N/A</v>
      </c>
    </row>
    <row r="14" spans="1:17" ht="21" x14ac:dyDescent="0.35">
      <c r="A14" s="21">
        <f t="shared" ca="1" si="5"/>
        <v>42177</v>
      </c>
      <c r="B14" s="97" t="str">
        <f t="shared" ca="1" si="3"/>
        <v>Mon 22-Jun</v>
      </c>
      <c r="C14" s="98">
        <f ca="1">COUNTIF('Chamber RE4-2'!O:O,"&lt;"&amp;REPORT!A15)-SUM(C$5:C13)</f>
        <v>0</v>
      </c>
      <c r="D14" s="99">
        <f ca="1">COUNTIF('Chamber RE4-3'!O:O,"&lt;"&amp;REPORT!A15)-SUM(D$5:D13)</f>
        <v>0</v>
      </c>
      <c r="E14" s="100">
        <f t="shared" ca="1" si="0"/>
        <v>42181</v>
      </c>
      <c r="F14" s="100" t="str">
        <f t="shared" ca="1" si="6"/>
        <v>Fri 26-Jun</v>
      </c>
      <c r="G14" s="99">
        <f ca="1">COUNTIF('Chamber RE4-2'!O:O,"&lt;"&amp;REPORT!E14)-SUM(G$6:G13)</f>
        <v>0</v>
      </c>
      <c r="H14" s="99">
        <f ca="1">COUNTIF('Chamber RE4-3'!O:O,"&lt;"&amp;REPORT!E14)-SUM(H$6:H13)</f>
        <v>0</v>
      </c>
      <c r="I14" s="44">
        <f ca="1">COUNTIF('Chamber RE4-3'!D:D,"&lt;"&amp;REPORT!A14)-COUNTIF('Chamber RE4-3'!O:O,"&lt;"&amp;REPORT!E14)</f>
        <v>5</v>
      </c>
      <c r="J14" s="44">
        <f ca="1">COUNTIF('Chamber RE4-2'!D:D,"&lt;"&amp;REPORT!A13)-COUNTIF('Chamber RE4-2'!O:O,"&lt;"&amp;REPORT!E13)</f>
        <v>1</v>
      </c>
      <c r="K14" s="44">
        <f ca="1">Table4[[#This Row],[Under Test RE4-3]]+Table4[[#This Row],[Under Test RE4-2]]</f>
        <v>6</v>
      </c>
      <c r="L14" s="101">
        <f t="shared" ca="1" si="4"/>
        <v>0</v>
      </c>
      <c r="M14" s="101">
        <f ca="1">SUM(L$5:L14)</f>
        <v>14</v>
      </c>
      <c r="N14" s="99">
        <f t="shared" ca="1" si="1"/>
        <v>2</v>
      </c>
      <c r="O14" s="99">
        <f t="shared" ca="1" si="2"/>
        <v>0</v>
      </c>
      <c r="P14" s="45" t="e">
        <f ca="1">VLOOKUP(A14, 'SM Team'!A11:D36, 3, 0)</f>
        <v>#N/A</v>
      </c>
      <c r="Q14" s="155" t="e">
        <f ca="1">VLOOKUP(A14, 'SM Team'!A11:D36, 4, 0)</f>
        <v>#N/A</v>
      </c>
    </row>
    <row r="15" spans="1:17" ht="21" x14ac:dyDescent="0.35">
      <c r="A15" s="21">
        <f t="shared" ca="1" si="5"/>
        <v>42184</v>
      </c>
      <c r="B15" s="231" t="str">
        <f t="shared" ca="1" si="3"/>
        <v>Mon 29-Jun</v>
      </c>
      <c r="C15" s="232">
        <f ca="1">COUNTIF('Chamber RE4-2'!O:O,"&lt;"&amp;REPORT!A16)-SUM(C$5:C14)</f>
        <v>0</v>
      </c>
      <c r="D15" s="233">
        <f ca="1">COUNTIF('Chamber RE4-3'!O:O,"&lt;"&amp;REPORT!A16)-SUM(D$5:D14)</f>
        <v>0</v>
      </c>
      <c r="E15" s="47">
        <f t="shared" ca="1" si="0"/>
        <v>42188</v>
      </c>
      <c r="F15" s="47" t="str">
        <f t="shared" ca="1" si="6"/>
        <v>Fri 03-Jul</v>
      </c>
      <c r="G15" s="233">
        <f ca="1">COUNTIF('Chamber RE4-2'!O:O,"&lt;"&amp;REPORT!E15)-SUM(G$6:G14)</f>
        <v>0</v>
      </c>
      <c r="H15" s="233">
        <f ca="1">COUNTIF('Chamber RE4-3'!O:O,"&lt;"&amp;REPORT!E15)-SUM(H$6:H14)</f>
        <v>0</v>
      </c>
      <c r="I15" s="233">
        <f ca="1">COUNTIF('Chamber RE4-3'!D:D,"&lt;"&amp;REPORT!A15)-COUNTIF('Chamber RE4-3'!O:O,"&lt;"&amp;REPORT!E15)</f>
        <v>5</v>
      </c>
      <c r="J15" s="233">
        <f ca="1">COUNTIF('Chamber RE4-2'!D:D,"&lt;"&amp;REPORT!A14)-COUNTIF('Chamber RE4-2'!O:O,"&lt;"&amp;REPORT!E14)</f>
        <v>1</v>
      </c>
      <c r="K15" s="233">
        <f ca="1">Table4[[#This Row],[Under Test RE4-3]]+Table4[[#This Row],[Under Test RE4-2]]</f>
        <v>6</v>
      </c>
      <c r="L15" s="234">
        <f t="shared" ca="1" si="4"/>
        <v>0</v>
      </c>
      <c r="M15" s="234">
        <f ca="1">SUM(L$5:L15)</f>
        <v>14</v>
      </c>
      <c r="N15" s="233">
        <f t="shared" ca="1" si="1"/>
        <v>2</v>
      </c>
      <c r="O15" s="233">
        <f t="shared" ca="1" si="2"/>
        <v>0</v>
      </c>
      <c r="P15" s="237" t="e">
        <f ca="1">VLOOKUP(A15, 'SM Team'!A12:D37, 3, 0)</f>
        <v>#N/A</v>
      </c>
      <c r="Q15" s="238" t="e">
        <f ca="1">VLOOKUP(A15, 'SM Team'!A12:D37, 4, 0)</f>
        <v>#N/A</v>
      </c>
    </row>
    <row r="16" spans="1:17" ht="21" x14ac:dyDescent="0.35">
      <c r="A16" s="21">
        <f t="shared" ca="1" si="5"/>
        <v>42191</v>
      </c>
      <c r="B16" s="49" t="str">
        <f t="shared" ca="1" si="3"/>
        <v>Mon 06-Jul</v>
      </c>
      <c r="C16" s="43">
        <f ca="1">COUNTIF('Chamber RE4-2'!O:O,"&lt;"&amp;REPORT!A17)-SUM(C$5:C15)</f>
        <v>0</v>
      </c>
      <c r="D16" s="44">
        <f ca="1">COUNTIF('Chamber RE4-3'!O:O,"&lt;"&amp;REPORT!A17)-SUM(D$5:D15)</f>
        <v>0</v>
      </c>
      <c r="E16" s="47">
        <f t="shared" ca="1" si="0"/>
        <v>42195</v>
      </c>
      <c r="F16" s="47" t="str">
        <f t="shared" ca="1" si="6"/>
        <v>Fri 10-Jul</v>
      </c>
      <c r="G16" s="44">
        <f ca="1">COUNTIF('Chamber RE4-2'!O:O,"&lt;"&amp;REPORT!E16)-SUM(G$6:G15)</f>
        <v>0</v>
      </c>
      <c r="H16" s="44">
        <f ca="1">COUNTIF('Chamber RE4-3'!O:O,"&lt;"&amp;REPORT!E16)-SUM(H$6:H15)</f>
        <v>0</v>
      </c>
      <c r="I16" s="44">
        <f ca="1">COUNTIF('Chamber RE4-3'!D:D,"&lt;"&amp;REPORT!A16)-COUNTIF('Chamber RE4-3'!O:O,"&lt;"&amp;REPORT!E16)</f>
        <v>5</v>
      </c>
      <c r="J16" s="44">
        <f ca="1">COUNTIF('Chamber RE4-2'!D:D,"&lt;"&amp;REPORT!A15)-COUNTIF('Chamber RE4-2'!O:O,"&lt;"&amp;REPORT!E15)</f>
        <v>1</v>
      </c>
      <c r="K16" s="44">
        <f ca="1">Table4[[#This Row],[Under Test RE4-3]]+Table4[[#This Row],[Under Test RE4-2]]</f>
        <v>6</v>
      </c>
      <c r="L16" s="46">
        <f t="shared" ca="1" si="4"/>
        <v>0</v>
      </c>
      <c r="M16" s="46">
        <f ca="1">SUM(L$5:L16)</f>
        <v>14</v>
      </c>
      <c r="N16" s="44">
        <f t="shared" ca="1" si="1"/>
        <v>2</v>
      </c>
      <c r="O16" s="44">
        <f t="shared" ca="1" si="2"/>
        <v>0</v>
      </c>
      <c r="P16" s="45" t="e">
        <f ca="1">VLOOKUP(A16, 'SM Team'!A13:D38, 3, 0)</f>
        <v>#N/A</v>
      </c>
      <c r="Q16" s="155" t="e">
        <f ca="1">VLOOKUP(A16, 'SM Team'!A13:D38, 4, 0)</f>
        <v>#N/A</v>
      </c>
    </row>
    <row r="17" spans="1:17" ht="21" x14ac:dyDescent="0.35">
      <c r="A17" s="21">
        <f t="shared" ca="1" si="5"/>
        <v>42198</v>
      </c>
      <c r="B17" s="49" t="str">
        <f t="shared" ca="1" si="3"/>
        <v>Mon 13-Jul</v>
      </c>
      <c r="C17" s="43">
        <f ca="1">COUNTIF('Chamber RE4-2'!O:O,"&lt;"&amp;REPORT!A18)-SUM(C$5:C16)</f>
        <v>0</v>
      </c>
      <c r="D17" s="44">
        <f ca="1">COUNTIF('Chamber RE4-3'!O:O,"&lt;"&amp;REPORT!A18)-SUM(D$5:D16)</f>
        <v>0</v>
      </c>
      <c r="E17" s="47">
        <f t="shared" ca="1" si="0"/>
        <v>42202</v>
      </c>
      <c r="F17" s="47" t="str">
        <f t="shared" ca="1" si="6"/>
        <v>Fri 17-Jul</v>
      </c>
      <c r="G17" s="44">
        <f ca="1">COUNTIF('Chamber RE4-2'!O:O,"&lt;"&amp;REPORT!E17)-SUM(G$6:G16)</f>
        <v>0</v>
      </c>
      <c r="H17" s="44">
        <f ca="1">COUNTIF('Chamber RE4-3'!O:O,"&lt;"&amp;REPORT!E17)-SUM(H$6:H16)</f>
        <v>0</v>
      </c>
      <c r="I17" s="44">
        <f ca="1">COUNTIF('Chamber RE4-3'!D:D,"&lt;"&amp;REPORT!A17)-COUNTIF('Chamber RE4-3'!O:O,"&lt;"&amp;REPORT!E17)</f>
        <v>5</v>
      </c>
      <c r="J17" s="44">
        <f ca="1">COUNTIF('Chamber RE4-2'!D:D,"&lt;"&amp;REPORT!A16)-COUNTIF('Chamber RE4-2'!O:O,"&lt;"&amp;REPORT!E16)</f>
        <v>1</v>
      </c>
      <c r="K17" s="44">
        <f ca="1">Table4[[#This Row],[Under Test RE4-3]]+Table4[[#This Row],[Under Test RE4-2]]</f>
        <v>6</v>
      </c>
      <c r="L17" s="46">
        <f t="shared" ca="1" si="4"/>
        <v>0</v>
      </c>
      <c r="M17" s="46">
        <f ca="1">SUM(L$5:L17)</f>
        <v>14</v>
      </c>
      <c r="N17" s="44">
        <f t="shared" ca="1" si="1"/>
        <v>2</v>
      </c>
      <c r="O17" s="44">
        <f t="shared" ca="1" si="2"/>
        <v>0</v>
      </c>
      <c r="P17" s="45" t="e">
        <f ca="1">VLOOKUP(A17, 'SM Team'!A14:D39, 3, 0)</f>
        <v>#N/A</v>
      </c>
      <c r="Q17" s="155" t="e">
        <f ca="1">VLOOKUP(A17, 'SM Team'!A14:D39, 4, 0)</f>
        <v>#N/A</v>
      </c>
    </row>
    <row r="18" spans="1:17" ht="21" x14ac:dyDescent="0.35">
      <c r="A18" s="21">
        <f t="shared" ca="1" si="5"/>
        <v>42205</v>
      </c>
      <c r="B18" s="49" t="str">
        <f t="shared" ca="1" si="3"/>
        <v>Mon 20-Jul</v>
      </c>
      <c r="C18" s="43">
        <f ca="1">COUNTIF('Chamber RE4-2'!O:O,"&lt;"&amp;REPORT!A19)-SUM(C$5:C17)</f>
        <v>0</v>
      </c>
      <c r="D18" s="44">
        <f ca="1">COUNTIF('Chamber RE4-3'!O:O,"&lt;"&amp;REPORT!A19)-SUM(D$5:D17)</f>
        <v>0</v>
      </c>
      <c r="E18" s="47">
        <f t="shared" ca="1" si="0"/>
        <v>42209</v>
      </c>
      <c r="F18" s="47" t="str">
        <f t="shared" ca="1" si="6"/>
        <v>Fri 24-Jul</v>
      </c>
      <c r="G18" s="44">
        <f ca="1">COUNTIF('Chamber RE4-2'!O:O,"&lt;"&amp;REPORT!E18)-SUM(G$6:G17)</f>
        <v>0</v>
      </c>
      <c r="H18" s="44">
        <f ca="1">COUNTIF('Chamber RE4-3'!O:O,"&lt;"&amp;REPORT!E18)-SUM(H$6:H17)</f>
        <v>0</v>
      </c>
      <c r="I18" s="44">
        <f ca="1">COUNTIF('Chamber RE4-3'!D:D,"&lt;"&amp;REPORT!A18)-COUNTIF('Chamber RE4-3'!O:O,"&lt;"&amp;REPORT!E18)</f>
        <v>5</v>
      </c>
      <c r="J18" s="44">
        <f ca="1">COUNTIF('Chamber RE4-2'!D:D,"&lt;"&amp;REPORT!A17)-COUNTIF('Chamber RE4-2'!O:O,"&lt;"&amp;REPORT!E17)</f>
        <v>1</v>
      </c>
      <c r="K18" s="44">
        <f ca="1">Table4[[#This Row],[Under Test RE4-3]]+Table4[[#This Row],[Under Test RE4-2]]</f>
        <v>6</v>
      </c>
      <c r="L18" s="46">
        <f t="shared" ca="1" si="4"/>
        <v>0</v>
      </c>
      <c r="M18" s="46">
        <f ca="1">SUM(L$5:L18)</f>
        <v>14</v>
      </c>
      <c r="N18" s="44">
        <f t="shared" ca="1" si="1"/>
        <v>2</v>
      </c>
      <c r="O18" s="44">
        <f t="shared" ca="1" si="2"/>
        <v>0</v>
      </c>
      <c r="P18" s="45" t="e">
        <f ca="1">VLOOKUP(A18, 'SM Team'!A15:D40, 3, 0)</f>
        <v>#N/A</v>
      </c>
      <c r="Q18" s="155" t="e">
        <f ca="1">VLOOKUP(A18, 'SM Team'!A15:D40, 4, 0)</f>
        <v>#N/A</v>
      </c>
    </row>
    <row r="19" spans="1:17" ht="21" x14ac:dyDescent="0.35">
      <c r="A19" s="21">
        <f t="shared" ca="1" si="5"/>
        <v>42212</v>
      </c>
      <c r="B19" s="49" t="str">
        <f t="shared" ca="1" si="3"/>
        <v>Mon 27-Jul</v>
      </c>
      <c r="C19" s="43">
        <f ca="1">COUNTIF('Chamber RE4-2'!O:O,"&lt;"&amp;REPORT!A20)-SUM(C$5:C18)</f>
        <v>0</v>
      </c>
      <c r="D19" s="44">
        <f ca="1">COUNTIF('Chamber RE4-3'!O:O,"&lt;"&amp;REPORT!A20)-SUM(D$5:D18)</f>
        <v>0</v>
      </c>
      <c r="E19" s="47">
        <f t="shared" ca="1" si="0"/>
        <v>42216</v>
      </c>
      <c r="F19" s="47" t="str">
        <f t="shared" ca="1" si="6"/>
        <v>Fri 31-Jul</v>
      </c>
      <c r="G19" s="44">
        <f ca="1">COUNTIF('Chamber RE4-2'!O:O,"&lt;"&amp;REPORT!E19)-SUM(G$6:G18)</f>
        <v>0</v>
      </c>
      <c r="H19" s="44">
        <f ca="1">COUNTIF('Chamber RE4-3'!O:O,"&lt;"&amp;REPORT!E19)-SUM(H$6:H18)</f>
        <v>0</v>
      </c>
      <c r="I19" s="44">
        <f ca="1">COUNTIF('Chamber RE4-3'!D:D,"&lt;"&amp;REPORT!A19)-COUNTIF('Chamber RE4-3'!O:O,"&lt;"&amp;REPORT!E19)</f>
        <v>5</v>
      </c>
      <c r="J19" s="44">
        <f ca="1">COUNTIF('Chamber RE4-2'!D:D,"&lt;"&amp;REPORT!A18)-COUNTIF('Chamber RE4-2'!O:O,"&lt;"&amp;REPORT!E18)</f>
        <v>1</v>
      </c>
      <c r="K19" s="44">
        <f ca="1">Table4[[#This Row],[Under Test RE4-3]]+Table4[[#This Row],[Under Test RE4-2]]</f>
        <v>6</v>
      </c>
      <c r="L19" s="46">
        <f t="shared" ca="1" si="4"/>
        <v>0</v>
      </c>
      <c r="M19" s="46">
        <f ca="1">SUM(L$5:L19)</f>
        <v>14</v>
      </c>
      <c r="N19" s="44">
        <f t="shared" ca="1" si="1"/>
        <v>2</v>
      </c>
      <c r="O19" s="44">
        <f t="shared" ca="1" si="2"/>
        <v>0</v>
      </c>
      <c r="P19" s="45" t="e">
        <f ca="1">VLOOKUP(A19, 'SM Team'!A16:D41, 3, 0)</f>
        <v>#N/A</v>
      </c>
      <c r="Q19" s="155" t="e">
        <f ca="1">VLOOKUP(A19, 'SM Team'!A16:D41, 4, 0)</f>
        <v>#N/A</v>
      </c>
    </row>
    <row r="20" spans="1:17" ht="21" hidden="1" x14ac:dyDescent="0.35">
      <c r="A20" s="21">
        <f t="shared" ca="1" si="5"/>
        <v>42219</v>
      </c>
      <c r="B20" s="49" t="str">
        <f t="shared" ref="B20:B25" ca="1" si="7">TEXT(A20,"ddd dd-mmm")</f>
        <v>Mon 03-Aug</v>
      </c>
      <c r="C20" s="43">
        <f ca="1">COUNTIF('Chamber RE4-2'!O:O,"&lt;"&amp;REPORT!A21)-SUM(C$5:C19)</f>
        <v>0</v>
      </c>
      <c r="D20" s="44">
        <f ca="1">COUNTIF('Chamber RE4-3'!O:O,"&lt;"&amp;REPORT!A21)-SUM(D$5:D19)</f>
        <v>0</v>
      </c>
      <c r="E20" s="47">
        <f t="shared" ref="E20:E25" ca="1" si="8">A20+4</f>
        <v>42223</v>
      </c>
      <c r="F20" s="47" t="str">
        <f t="shared" ref="F20:F25" ca="1" si="9">TEXT(E20,"ddd dd-mmm")</f>
        <v>Fri 07-Aug</v>
      </c>
      <c r="G20" s="44">
        <f ca="1">COUNTIF('Chamber RE4-2'!O:O,"&lt;"&amp;REPORT!E20)-SUM(G$6:G19)</f>
        <v>0</v>
      </c>
      <c r="H20" s="44">
        <f ca="1">COUNTIF('Chamber RE4-3'!O:O,"&lt;"&amp;REPORT!E20)-SUM(H$6:H19)</f>
        <v>0</v>
      </c>
      <c r="I20" s="44">
        <f ca="1">COUNTIF('Chamber RE4-3'!D:D,"&lt;"&amp;REPORT!A20)-COUNTIF('Chamber RE4-3'!O:O,"&lt;"&amp;REPORT!F20)</f>
        <v>17</v>
      </c>
      <c r="J20" s="44">
        <f ca="1">COUNTIF('Chamber RE4-3'!E:E,"&lt;"&amp;REPORT!B20)-COUNTIF('Chamber RE4-3'!P:P,"&lt;"&amp;REPORT!G20)</f>
        <v>1</v>
      </c>
      <c r="K20" s="44">
        <f ca="1">Table4[[#This Row],[Under Test RE4-3]]+Table4[[#This Row],[Under Test RE4-2]]</f>
        <v>18</v>
      </c>
      <c r="L20" s="46">
        <f t="shared" ref="L20:L25" ca="1" si="10">MIN(G20+N19,H20+O19)</f>
        <v>0</v>
      </c>
      <c r="M20" s="46">
        <f ca="1">SUM(L$5:L20)</f>
        <v>14</v>
      </c>
      <c r="N20" s="44">
        <f t="shared" ref="N20:O25" ca="1" si="11">G20+N19-$L20</f>
        <v>2</v>
      </c>
      <c r="O20" s="44">
        <f t="shared" ca="1" si="11"/>
        <v>0</v>
      </c>
      <c r="P20" s="110" t="e">
        <f ca="1">VLOOKUP(A20, 'SM Team'!A17:D42, 3, 0)</f>
        <v>#N/A</v>
      </c>
      <c r="Q20" s="155"/>
    </row>
    <row r="21" spans="1:17" ht="21" hidden="1" x14ac:dyDescent="0.35">
      <c r="A21" s="21">
        <f t="shared" ca="1" si="5"/>
        <v>42226</v>
      </c>
      <c r="B21" s="49" t="str">
        <f t="shared" ca="1" si="7"/>
        <v>Mon 10-Aug</v>
      </c>
      <c r="C21" s="43">
        <f ca="1">COUNTIF('Chamber RE4-2'!O:O,"&lt;"&amp;REPORT!A22)-SUM(C$5:C20)</f>
        <v>0</v>
      </c>
      <c r="D21" s="44">
        <f ca="1">COUNTIF('Chamber RE4-3'!O:O,"&lt;"&amp;REPORT!A22)-SUM(D$5:D20)</f>
        <v>0</v>
      </c>
      <c r="E21" s="47">
        <f t="shared" ca="1" si="8"/>
        <v>42230</v>
      </c>
      <c r="F21" s="47" t="str">
        <f t="shared" ca="1" si="9"/>
        <v>Fri 14-Aug</v>
      </c>
      <c r="G21" s="44">
        <f ca="1">COUNTIF('Chamber RE4-2'!O:O,"&lt;"&amp;REPORT!E21)-SUM(G$6:G20)</f>
        <v>0</v>
      </c>
      <c r="H21" s="44">
        <f ca="1">COUNTIF('Chamber RE4-3'!O:O,"&lt;"&amp;REPORT!E21)-SUM(H$6:H20)</f>
        <v>0</v>
      </c>
      <c r="I21" s="44">
        <f ca="1">COUNTIF('Chamber RE4-3'!D:D,"&lt;"&amp;REPORT!A21)-COUNTIF('Chamber RE4-3'!O:O,"&lt;"&amp;REPORT!F21)</f>
        <v>17</v>
      </c>
      <c r="J21" s="44">
        <f ca="1">COUNTIF('Chamber RE4-3'!E:E,"&lt;"&amp;REPORT!B21)-COUNTIF('Chamber RE4-3'!P:P,"&lt;"&amp;REPORT!G21)</f>
        <v>1</v>
      </c>
      <c r="K21" s="44">
        <f ca="1">Table4[[#This Row],[Under Test RE4-3]]+Table4[[#This Row],[Under Test RE4-2]]</f>
        <v>18</v>
      </c>
      <c r="L21" s="46">
        <f t="shared" ca="1" si="10"/>
        <v>0</v>
      </c>
      <c r="M21" s="46">
        <f ca="1">SUM(L$5:L21)</f>
        <v>14</v>
      </c>
      <c r="N21" s="44">
        <f t="shared" ca="1" si="11"/>
        <v>2</v>
      </c>
      <c r="O21" s="44">
        <f t="shared" ca="1" si="11"/>
        <v>0</v>
      </c>
      <c r="P21" s="110" t="e">
        <f ca="1">VLOOKUP(A21, 'SM Team'!A18:D43, 3, 0)</f>
        <v>#N/A</v>
      </c>
      <c r="Q21" s="155"/>
    </row>
    <row r="22" spans="1:17" ht="21" hidden="1" x14ac:dyDescent="0.35">
      <c r="A22" s="21">
        <f t="shared" ca="1" si="5"/>
        <v>42233</v>
      </c>
      <c r="B22" s="49" t="str">
        <f t="shared" ca="1" si="7"/>
        <v>Mon 17-Aug</v>
      </c>
      <c r="C22" s="43">
        <f ca="1">COUNTIF('Chamber RE4-2'!O:O,"&lt;"&amp;REPORT!A23)-SUM(C$5:C21)</f>
        <v>0</v>
      </c>
      <c r="D22" s="44">
        <f ca="1">COUNTIF('Chamber RE4-3'!O:O,"&lt;"&amp;REPORT!A23)-SUM(D$5:D21)</f>
        <v>0</v>
      </c>
      <c r="E22" s="47">
        <f t="shared" ca="1" si="8"/>
        <v>42237</v>
      </c>
      <c r="F22" s="47" t="str">
        <f t="shared" ca="1" si="9"/>
        <v>Fri 21-Aug</v>
      </c>
      <c r="G22" s="44">
        <f ca="1">COUNTIF('Chamber RE4-2'!O:O,"&lt;"&amp;REPORT!E22)-SUM(G$6:G21)</f>
        <v>0</v>
      </c>
      <c r="H22" s="44">
        <f ca="1">COUNTIF('Chamber RE4-3'!O:O,"&lt;"&amp;REPORT!E22)-SUM(H$6:H21)</f>
        <v>0</v>
      </c>
      <c r="I22" s="44">
        <f ca="1">COUNTIF('Chamber RE4-3'!D:D,"&lt;"&amp;REPORT!A22)-COUNTIF('Chamber RE4-3'!O:O,"&lt;"&amp;REPORT!F22)</f>
        <v>17</v>
      </c>
      <c r="J22" s="44">
        <f ca="1">COUNTIF('Chamber RE4-3'!E:E,"&lt;"&amp;REPORT!B22)-COUNTIF('Chamber RE4-3'!P:P,"&lt;"&amp;REPORT!G22)</f>
        <v>1</v>
      </c>
      <c r="K22" s="44">
        <f ca="1">Table4[[#This Row],[Under Test RE4-3]]+Table4[[#This Row],[Under Test RE4-2]]</f>
        <v>18</v>
      </c>
      <c r="L22" s="46">
        <f t="shared" ca="1" si="10"/>
        <v>0</v>
      </c>
      <c r="M22" s="46">
        <f ca="1">SUM(L$5:L22)</f>
        <v>14</v>
      </c>
      <c r="N22" s="44">
        <f t="shared" ca="1" si="11"/>
        <v>2</v>
      </c>
      <c r="O22" s="44">
        <f t="shared" ca="1" si="11"/>
        <v>0</v>
      </c>
      <c r="P22" s="110" t="e">
        <f ca="1">VLOOKUP(A22, 'SM Team'!A19:D44, 3, 0)</f>
        <v>#N/A</v>
      </c>
      <c r="Q22" s="155"/>
    </row>
    <row r="23" spans="1:17" ht="21" hidden="1" x14ac:dyDescent="0.35">
      <c r="A23" s="21">
        <f t="shared" ca="1" si="5"/>
        <v>42240</v>
      </c>
      <c r="B23" s="49" t="str">
        <f t="shared" ca="1" si="7"/>
        <v>Mon 24-Aug</v>
      </c>
      <c r="C23" s="43">
        <f ca="1">COUNTIF('Chamber RE4-2'!O:O,"&lt;"&amp;REPORT!A24)-SUM(C$5:C22)</f>
        <v>0</v>
      </c>
      <c r="D23" s="44">
        <f ca="1">COUNTIF('Chamber RE4-3'!O:O,"&lt;"&amp;REPORT!A24)-SUM(D$5:D22)</f>
        <v>0</v>
      </c>
      <c r="E23" s="47">
        <f t="shared" ca="1" si="8"/>
        <v>42244</v>
      </c>
      <c r="F23" s="47" t="str">
        <f t="shared" ca="1" si="9"/>
        <v>Fri 28-Aug</v>
      </c>
      <c r="G23" s="44">
        <f ca="1">COUNTIF('Chamber RE4-2'!O:O,"&lt;"&amp;REPORT!E23)-SUM(G$6:G22)</f>
        <v>0</v>
      </c>
      <c r="H23" s="44">
        <f ca="1">COUNTIF('Chamber RE4-3'!O:O,"&lt;"&amp;REPORT!E23)-SUM(H$6:H22)</f>
        <v>0</v>
      </c>
      <c r="I23" s="44">
        <f ca="1">COUNTIF('Chamber RE4-3'!D:D,"&lt;"&amp;REPORT!A23)-COUNTIF('Chamber RE4-3'!O:O,"&lt;"&amp;REPORT!F23)</f>
        <v>17</v>
      </c>
      <c r="J23" s="44">
        <f ca="1">COUNTIF('Chamber RE4-3'!E:E,"&lt;"&amp;REPORT!B23)-COUNTIF('Chamber RE4-3'!P:P,"&lt;"&amp;REPORT!G23)</f>
        <v>1</v>
      </c>
      <c r="K23" s="44">
        <f ca="1">Table4[[#This Row],[Under Test RE4-3]]+Table4[[#This Row],[Under Test RE4-2]]</f>
        <v>18</v>
      </c>
      <c r="L23" s="46">
        <f t="shared" ca="1" si="10"/>
        <v>0</v>
      </c>
      <c r="M23" s="46">
        <f ca="1">SUM(L$5:L23)</f>
        <v>14</v>
      </c>
      <c r="N23" s="44">
        <f t="shared" ca="1" si="11"/>
        <v>2</v>
      </c>
      <c r="O23" s="44">
        <f t="shared" ca="1" si="11"/>
        <v>0</v>
      </c>
      <c r="P23" s="110" t="e">
        <f ca="1">VLOOKUP(A23, 'SM Team'!A20:D45, 3, 0)</f>
        <v>#N/A</v>
      </c>
      <c r="Q23" s="155"/>
    </row>
    <row r="24" spans="1:17" ht="21" hidden="1" x14ac:dyDescent="0.35">
      <c r="A24" s="21">
        <f t="shared" ca="1" si="5"/>
        <v>42247</v>
      </c>
      <c r="B24" s="49" t="str">
        <f t="shared" ca="1" si="7"/>
        <v>Mon 31-Aug</v>
      </c>
      <c r="C24" s="43">
        <f ca="1">COUNTIF('Chamber RE4-2'!O:O,"&lt;"&amp;REPORT!A25)-SUM(C$5:C23)</f>
        <v>0</v>
      </c>
      <c r="D24" s="44">
        <f ca="1">COUNTIF('Chamber RE4-3'!O:O,"&lt;"&amp;REPORT!A25)-SUM(D$5:D23)</f>
        <v>0</v>
      </c>
      <c r="E24" s="47">
        <f t="shared" ca="1" si="8"/>
        <v>42251</v>
      </c>
      <c r="F24" s="47" t="str">
        <f t="shared" ca="1" si="9"/>
        <v>Fri 04-Sep</v>
      </c>
      <c r="G24" s="44">
        <f ca="1">COUNTIF('Chamber RE4-2'!O:O,"&lt;"&amp;REPORT!E24)-SUM(G$6:G23)</f>
        <v>0</v>
      </c>
      <c r="H24" s="44">
        <f ca="1">COUNTIF('Chamber RE4-3'!O:O,"&lt;"&amp;REPORT!E24)-SUM(H$6:H23)</f>
        <v>0</v>
      </c>
      <c r="I24" s="44">
        <f ca="1">COUNTIF('Chamber RE4-3'!D:D,"&lt;"&amp;REPORT!A24)-COUNTIF('Chamber RE4-3'!O:O,"&lt;"&amp;REPORT!F24)</f>
        <v>17</v>
      </c>
      <c r="J24" s="44">
        <f ca="1">COUNTIF('Chamber RE4-3'!E:E,"&lt;"&amp;REPORT!B24)-COUNTIF('Chamber RE4-3'!P:P,"&lt;"&amp;REPORT!G24)</f>
        <v>1</v>
      </c>
      <c r="K24" s="44">
        <f ca="1">Table4[[#This Row],[Under Test RE4-3]]+Table4[[#This Row],[Under Test RE4-2]]</f>
        <v>18</v>
      </c>
      <c r="L24" s="46">
        <f t="shared" ca="1" si="10"/>
        <v>0</v>
      </c>
      <c r="M24" s="46">
        <f ca="1">SUM(L$5:L24)</f>
        <v>14</v>
      </c>
      <c r="N24" s="44">
        <f t="shared" ca="1" si="11"/>
        <v>2</v>
      </c>
      <c r="O24" s="44">
        <f t="shared" ca="1" si="11"/>
        <v>0</v>
      </c>
      <c r="P24" s="110" t="e">
        <f ca="1">VLOOKUP(A24, 'SM Team'!A21:D46, 3, 0)</f>
        <v>#N/A</v>
      </c>
      <c r="Q24" s="155"/>
    </row>
    <row r="25" spans="1:17" ht="21" hidden="1" x14ac:dyDescent="0.35">
      <c r="A25" s="21">
        <f t="shared" ca="1" si="5"/>
        <v>42254</v>
      </c>
      <c r="B25" s="49" t="str">
        <f t="shared" ca="1" si="7"/>
        <v>Mon 07-Sep</v>
      </c>
      <c r="C25" s="43">
        <f ca="1">COUNTIF('Chamber RE4-2'!O:O,"&lt;"&amp;REPORT!A26)-SUM(C$5:C24)</f>
        <v>-16</v>
      </c>
      <c r="D25" s="44">
        <f ca="1">COUNTIF('Chamber RE4-3'!O:O,"&lt;"&amp;REPORT!A26)-SUM(D$5:D24)</f>
        <v>-14</v>
      </c>
      <c r="E25" s="47">
        <f t="shared" ca="1" si="8"/>
        <v>42258</v>
      </c>
      <c r="F25" s="47" t="str">
        <f t="shared" ca="1" si="9"/>
        <v>Fri 11-Sep</v>
      </c>
      <c r="G25" s="44">
        <f ca="1">COUNTIF('Chamber RE4-2'!O:O,"&lt;"&amp;REPORT!E25)-SUM(G$6:G24)</f>
        <v>0</v>
      </c>
      <c r="H25" s="44">
        <f ca="1">COUNTIF('Chamber RE4-3'!O:O,"&lt;"&amp;REPORT!E25)-SUM(H$6:H24)</f>
        <v>0</v>
      </c>
      <c r="I25" s="44">
        <f ca="1">COUNTIF('Chamber RE4-3'!D:D,"&lt;"&amp;REPORT!A25)-COUNTIF('Chamber RE4-3'!O:O,"&lt;"&amp;REPORT!F25)</f>
        <v>17</v>
      </c>
      <c r="J25" s="44">
        <f ca="1">COUNTIF('Chamber RE4-3'!E:E,"&lt;"&amp;REPORT!B25)-COUNTIF('Chamber RE4-3'!P:P,"&lt;"&amp;REPORT!G25)</f>
        <v>1</v>
      </c>
      <c r="K25" s="44">
        <f ca="1">Table4[[#This Row],[Under Test RE4-3]]+Table4[[#This Row],[Under Test RE4-2]]</f>
        <v>18</v>
      </c>
      <c r="L25" s="46">
        <f t="shared" ca="1" si="10"/>
        <v>0</v>
      </c>
      <c r="M25" s="46">
        <f ca="1">SUM(L$5:L25)</f>
        <v>14</v>
      </c>
      <c r="N25" s="44">
        <f t="shared" ca="1" si="11"/>
        <v>2</v>
      </c>
      <c r="O25" s="44">
        <f t="shared" ca="1" si="11"/>
        <v>0</v>
      </c>
      <c r="P25" s="110" t="e">
        <f ca="1">VLOOKUP(A25, 'SM Team'!A22:D47, 3, 0)</f>
        <v>#N/A</v>
      </c>
      <c r="Q25" s="155"/>
    </row>
    <row r="26" spans="1:17" ht="18.75" hidden="1" x14ac:dyDescent="0.3">
      <c r="B26" s="30" t="str">
        <f t="shared" ref="B26:B31" ca="1" si="12">TEXT(A20,"ddd dd-mmm")</f>
        <v>Mon 03-Aug</v>
      </c>
      <c r="C26" s="41">
        <f ca="1">COUNTIF('Chamber RE4-2'!O:O,"&lt;"&amp;REPORT!A21)-SUM(C$5:C25)</f>
        <v>16</v>
      </c>
      <c r="D26" s="27">
        <f ca="1">COUNTIF('Chamber RE4-3'!O:O,"&lt;"&amp;REPORT!A21)-SUM(D$5:D25)</f>
        <v>14</v>
      </c>
      <c r="E26" s="24">
        <f ca="1">E19+7</f>
        <v>42223</v>
      </c>
      <c r="F26" s="24" t="str">
        <f t="shared" ca="1" si="6"/>
        <v>Fri 07-Aug</v>
      </c>
      <c r="G26" s="27">
        <f ca="1">COUNTIF('Chamber RE4-2'!O:O,"&lt;"&amp;REPORT!E26)-SUM(G$6:G19)</f>
        <v>0</v>
      </c>
      <c r="H26" s="27">
        <f ca="1">COUNTIF('Chamber RE4-3'!O:O,"&lt;"&amp;REPORT!E26)-SUM(H$6:H19)</f>
        <v>0</v>
      </c>
      <c r="I26" s="28"/>
      <c r="J26" s="28"/>
      <c r="K26" s="28"/>
      <c r="L26" s="29">
        <f ca="1">MIN(G26+N19,H26+O19)</f>
        <v>0</v>
      </c>
      <c r="M26" s="29"/>
      <c r="N26" s="31">
        <f ca="1">G26+N19-$L26</f>
        <v>2</v>
      </c>
      <c r="O26" s="32">
        <f ca="1">H26+O19-$L26</f>
        <v>0</v>
      </c>
    </row>
    <row r="27" spans="1:17" ht="18.75" hidden="1" x14ac:dyDescent="0.3">
      <c r="B27" s="30" t="str">
        <f t="shared" ca="1" si="12"/>
        <v>Mon 10-Aug</v>
      </c>
      <c r="C27" s="41">
        <f ca="1">COUNTIF('Chamber RE4-2'!O:O,"&lt;"&amp;REPORT!A22)-SUM(C$5:C26)</f>
        <v>0</v>
      </c>
      <c r="D27" s="27">
        <f ca="1">COUNTIF('Chamber RE4-3'!O:O,"&lt;"&amp;REPORT!A22)-SUM(D$5:D26)</f>
        <v>0</v>
      </c>
      <c r="E27" s="24">
        <f ca="1">E26+7</f>
        <v>42230</v>
      </c>
      <c r="F27" s="24" t="str">
        <f t="shared" ca="1" si="6"/>
        <v>Fri 14-Aug</v>
      </c>
      <c r="G27" s="27">
        <f ca="1">COUNTIF('Chamber RE4-2'!O:O,"&lt;"&amp;REPORT!E27)-SUM(G$6:G26)</f>
        <v>0</v>
      </c>
      <c r="H27" s="27">
        <f ca="1">COUNTIF('Chamber RE4-3'!O:O,"&lt;"&amp;REPORT!E27)-SUM(H$6:H26)</f>
        <v>0</v>
      </c>
      <c r="I27" s="28"/>
      <c r="J27" s="28"/>
      <c r="K27" s="28"/>
      <c r="L27" s="29">
        <f t="shared" ca="1" si="4"/>
        <v>0</v>
      </c>
      <c r="M27" s="29"/>
      <c r="N27" s="31">
        <f t="shared" ca="1" si="1"/>
        <v>2</v>
      </c>
      <c r="O27" s="32">
        <f t="shared" ca="1" si="2"/>
        <v>0</v>
      </c>
    </row>
    <row r="28" spans="1:17" ht="18.75" hidden="1" x14ac:dyDescent="0.3">
      <c r="B28" s="30" t="str">
        <f t="shared" ca="1" si="12"/>
        <v>Mon 17-Aug</v>
      </c>
      <c r="C28" s="41">
        <f ca="1">COUNTIF('Chamber RE4-2'!O:O,"&lt;"&amp;REPORT!A23)-SUM(C$5:C27)</f>
        <v>0</v>
      </c>
      <c r="D28" s="27">
        <f ca="1">COUNTIF('Chamber RE4-3'!O:O,"&lt;"&amp;REPORT!A23)-SUM(D$5:D27)</f>
        <v>0</v>
      </c>
      <c r="E28" s="24">
        <f ca="1">E27+7</f>
        <v>42237</v>
      </c>
      <c r="F28" s="24" t="str">
        <f t="shared" ca="1" si="6"/>
        <v>Fri 21-Aug</v>
      </c>
      <c r="G28" s="27">
        <f ca="1">COUNTIF('Chamber RE4-2'!O:O,"&lt;"&amp;REPORT!E28)-SUM(G$6:G27)</f>
        <v>0</v>
      </c>
      <c r="H28" s="27">
        <f ca="1">COUNTIF('Chamber RE4-3'!O:O,"&lt;"&amp;REPORT!E28)-SUM(H$6:H27)</f>
        <v>0</v>
      </c>
      <c r="I28" s="28"/>
      <c r="J28" s="28"/>
      <c r="K28" s="28"/>
      <c r="L28" s="29">
        <f t="shared" ca="1" si="4"/>
        <v>0</v>
      </c>
      <c r="M28" s="29"/>
      <c r="N28" s="31">
        <f t="shared" ca="1" si="1"/>
        <v>2</v>
      </c>
      <c r="O28" s="32">
        <f t="shared" ca="1" si="2"/>
        <v>0</v>
      </c>
    </row>
    <row r="29" spans="1:17" ht="18.75" hidden="1" x14ac:dyDescent="0.3">
      <c r="B29" s="30" t="str">
        <f t="shared" ca="1" si="12"/>
        <v>Mon 24-Aug</v>
      </c>
      <c r="C29" s="41">
        <f ca="1">COUNTIF('Chamber RE4-2'!O:O,"&lt;"&amp;REPORT!A24)-SUM(C$5:C28)</f>
        <v>0</v>
      </c>
      <c r="D29" s="27">
        <f ca="1">COUNTIF('Chamber RE4-3'!O:O,"&lt;"&amp;REPORT!A24)-SUM(D$5:D28)</f>
        <v>0</v>
      </c>
      <c r="E29" s="24">
        <f ca="1">E28+7</f>
        <v>42244</v>
      </c>
      <c r="F29" s="24" t="str">
        <f t="shared" ca="1" si="6"/>
        <v>Fri 28-Aug</v>
      </c>
      <c r="G29" s="27">
        <f ca="1">COUNTIF('Chamber RE4-2'!O:O,"&lt;"&amp;REPORT!E29)-SUM(G$6:G28)</f>
        <v>0</v>
      </c>
      <c r="H29" s="27">
        <f ca="1">COUNTIF('Chamber RE4-3'!O:O,"&lt;"&amp;REPORT!E29)-SUM(H$6:H28)</f>
        <v>0</v>
      </c>
      <c r="I29" s="28"/>
      <c r="J29" s="28"/>
      <c r="K29" s="28"/>
      <c r="L29" s="29">
        <f t="shared" ca="1" si="4"/>
        <v>0</v>
      </c>
      <c r="M29" s="29"/>
      <c r="N29" s="31">
        <f t="shared" ca="1" si="1"/>
        <v>2</v>
      </c>
      <c r="O29" s="32">
        <f t="shared" ca="1" si="2"/>
        <v>0</v>
      </c>
    </row>
    <row r="30" spans="1:17" ht="18.75" hidden="1" x14ac:dyDescent="0.3">
      <c r="B30" s="30" t="str">
        <f t="shared" ca="1" si="12"/>
        <v>Mon 31-Aug</v>
      </c>
      <c r="C30" s="41">
        <f ca="1">COUNTIF('Chamber RE4-2'!O:O,"&lt;"&amp;REPORT!A25)-SUM(C$5:C29)</f>
        <v>0</v>
      </c>
      <c r="D30" s="27">
        <f ca="1">COUNTIF('Chamber RE4-3'!O:O,"&lt;"&amp;REPORT!A25)-SUM(D$5:D29)</f>
        <v>0</v>
      </c>
      <c r="E30" s="24">
        <f ca="1">E29+7</f>
        <v>42251</v>
      </c>
      <c r="F30" s="24" t="str">
        <f t="shared" ca="1" si="6"/>
        <v>Fri 04-Sep</v>
      </c>
      <c r="G30" s="27">
        <f ca="1">COUNTIF('Chamber RE4-2'!O:O,"&lt;"&amp;REPORT!E30)-SUM(G$6:G29)</f>
        <v>0</v>
      </c>
      <c r="H30" s="27">
        <f ca="1">COUNTIF('Chamber RE4-3'!O:O,"&lt;"&amp;REPORT!E30)-SUM(H$6:H29)</f>
        <v>0</v>
      </c>
      <c r="I30" s="28"/>
      <c r="J30" s="28"/>
      <c r="K30" s="28"/>
      <c r="L30" s="29">
        <f t="shared" ca="1" si="4"/>
        <v>0</v>
      </c>
      <c r="M30" s="29"/>
      <c r="N30" s="31">
        <f t="shared" ca="1" si="1"/>
        <v>2</v>
      </c>
      <c r="O30" s="32">
        <f t="shared" ca="1" si="2"/>
        <v>0</v>
      </c>
    </row>
    <row r="31" spans="1:17" ht="18.75" hidden="1" x14ac:dyDescent="0.3">
      <c r="B31" s="33" t="str">
        <f t="shared" ca="1" si="12"/>
        <v>Mon 07-Sep</v>
      </c>
      <c r="C31" s="42"/>
      <c r="D31" s="34"/>
      <c r="E31" s="35">
        <f ca="1">E30+7</f>
        <v>42258</v>
      </c>
      <c r="F31" s="35" t="str">
        <f t="shared" ca="1" si="6"/>
        <v>Fri 11-Sep</v>
      </c>
      <c r="G31" s="36">
        <f ca="1">COUNTIF('Chamber RE4-2'!O:O,"&lt;"&amp;REPORT!E31)-SUM(G$6:G30)</f>
        <v>0</v>
      </c>
      <c r="H31" s="36">
        <f ca="1">COUNTIF('Chamber RE4-3'!O:O,"&lt;"&amp;REPORT!E31)-SUM(H$6:H30)</f>
        <v>0</v>
      </c>
      <c r="I31" s="37"/>
      <c r="J31" s="37"/>
      <c r="K31" s="37"/>
      <c r="L31" s="38">
        <f t="shared" ca="1" si="4"/>
        <v>0</v>
      </c>
      <c r="M31" s="38"/>
      <c r="N31" s="39">
        <f t="shared" ca="1" si="1"/>
        <v>2</v>
      </c>
      <c r="O31" s="40">
        <f t="shared" ca="1" si="2"/>
        <v>0</v>
      </c>
    </row>
  </sheetData>
  <conditionalFormatting sqref="K5:K19">
    <cfRule type="colorScale" priority="1">
      <colorScale>
        <cfvo type="min"/>
        <cfvo type="max"/>
        <color rgb="FFFCFCFF"/>
        <color rgb="FFF8696B"/>
      </colorScale>
    </cfRule>
  </conditionalFormatting>
  <pageMargins left="0.74803149606299213" right="0.74803149606299213" top="0.98425196850393704" bottom="0.98425196850393704" header="0.51181102362204722" footer="0.51181102362204722"/>
  <pageSetup paperSize="9" scale="80" orientation="landscape" horizontalDpi="1200" verticalDpi="12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showRowColHeaders="0" topLeftCell="A4" zoomScale="50" zoomScaleNormal="50" zoomScalePageLayoutView="50" workbookViewId="0">
      <selection activeCell="E51" sqref="E51"/>
    </sheetView>
  </sheetViews>
  <sheetFormatPr defaultColWidth="11.42578125" defaultRowHeight="15" x14ac:dyDescent="0.25"/>
  <cols>
    <col min="1" max="1" width="15.85546875" customWidth="1"/>
    <col min="2" max="2" width="17.42578125" customWidth="1"/>
    <col min="3" max="3" width="19.28515625" customWidth="1"/>
    <col min="4" max="4" width="17.7109375" customWidth="1"/>
    <col min="5" max="5" width="14.140625" bestFit="1" customWidth="1"/>
    <col min="6" max="6" width="15.85546875" customWidth="1"/>
    <col min="7" max="7" width="17.42578125" customWidth="1"/>
    <col min="8" max="8" width="19.28515625" customWidth="1"/>
    <col min="9" max="9" width="17.7109375" customWidth="1"/>
    <col min="10" max="10" width="15.42578125" bestFit="1" customWidth="1"/>
    <col min="11" max="11" width="17.42578125" customWidth="1"/>
    <col min="12" max="12" width="25.42578125" customWidth="1"/>
  </cols>
  <sheetData>
    <row r="1" spans="1:19" x14ac:dyDescent="0.25">
      <c r="A1" s="65"/>
      <c r="B1" s="65" t="s">
        <v>43</v>
      </c>
      <c r="C1" s="65" t="s">
        <v>44</v>
      </c>
      <c r="D1" s="65" t="s">
        <v>48</v>
      </c>
      <c r="E1" s="65" t="s">
        <v>46</v>
      </c>
      <c r="F1" s="65" t="s">
        <v>42</v>
      </c>
      <c r="G1" s="65"/>
      <c r="H1" s="65"/>
    </row>
    <row r="2" spans="1:19" x14ac:dyDescent="0.25">
      <c r="A2" s="65"/>
      <c r="B2" s="65">
        <f>38</f>
        <v>38</v>
      </c>
      <c r="C2" s="65">
        <f ca="1">COUNTIF('Chamber RE4-2'!D:D,"&lt;"&amp;REPORT!A7)</f>
        <v>17</v>
      </c>
      <c r="D2" s="65">
        <f ca="1">B2-C2</f>
        <v>21</v>
      </c>
      <c r="E2" s="96">
        <f ca="1">C2-F2</f>
        <v>1</v>
      </c>
      <c r="F2" s="96">
        <f ca="1">REPORT!G6+REPORT!G7</f>
        <v>16</v>
      </c>
      <c r="G2" s="65"/>
      <c r="H2" s="65"/>
    </row>
    <row r="3" spans="1:19" x14ac:dyDescent="0.25">
      <c r="A3" s="65"/>
      <c r="B3" s="65" t="s">
        <v>55</v>
      </c>
      <c r="C3" s="65" t="s">
        <v>41</v>
      </c>
      <c r="D3" s="65" t="s">
        <v>48</v>
      </c>
      <c r="E3" s="65" t="s">
        <v>46</v>
      </c>
      <c r="F3" s="65" t="s">
        <v>42</v>
      </c>
      <c r="G3" s="75"/>
      <c r="H3" s="65"/>
    </row>
    <row r="4" spans="1:19" x14ac:dyDescent="0.25">
      <c r="A4" s="65"/>
      <c r="B4" s="65">
        <v>38</v>
      </c>
      <c r="C4" s="65">
        <f ca="1">COUNTIF('Chamber RE4-3'!D:D,"&lt;"&amp;REPORT!A6)</f>
        <v>19</v>
      </c>
      <c r="D4" s="65">
        <f ca="1">B4-C4</f>
        <v>19</v>
      </c>
      <c r="E4" s="96">
        <f ca="1">C4-F4</f>
        <v>5</v>
      </c>
      <c r="F4" s="96">
        <f ca="1">REPORT!H6+REPORT!H7</f>
        <v>14</v>
      </c>
      <c r="G4" s="75"/>
      <c r="H4" s="65"/>
    </row>
    <row r="5" spans="1:19" x14ac:dyDescent="0.25">
      <c r="A5" s="65"/>
      <c r="B5" s="65" t="s">
        <v>45</v>
      </c>
      <c r="C5" s="65" t="s">
        <v>42</v>
      </c>
      <c r="D5" s="65" t="s">
        <v>47</v>
      </c>
      <c r="E5" s="96"/>
      <c r="F5" s="65"/>
      <c r="G5" s="75"/>
      <c r="H5" s="65"/>
    </row>
    <row r="6" spans="1:19" x14ac:dyDescent="0.25">
      <c r="A6" s="65"/>
      <c r="B6" s="65">
        <v>38</v>
      </c>
      <c r="C6" s="96">
        <f ca="1">REPORT!M7</f>
        <v>14</v>
      </c>
      <c r="D6" s="96">
        <f ca="1">B6-C6</f>
        <v>24</v>
      </c>
      <c r="E6" s="96"/>
      <c r="F6" s="65"/>
      <c r="G6" s="75"/>
      <c r="H6" s="65"/>
    </row>
    <row r="7" spans="1:19" x14ac:dyDescent="0.25">
      <c r="A7" s="65"/>
      <c r="B7" s="65"/>
      <c r="C7" s="96"/>
      <c r="D7" s="96"/>
      <c r="E7" s="96"/>
      <c r="F7" s="65"/>
      <c r="G7" s="75"/>
      <c r="H7" s="65"/>
    </row>
    <row r="8" spans="1:19" x14ac:dyDescent="0.25">
      <c r="A8" s="65"/>
      <c r="B8" s="75"/>
      <c r="C8" s="76"/>
      <c r="D8" s="76"/>
      <c r="E8" s="76"/>
      <c r="F8" s="75"/>
      <c r="G8" s="75"/>
      <c r="H8" s="65"/>
    </row>
    <row r="9" spans="1:19" ht="23.25" x14ac:dyDescent="0.35">
      <c r="A9" s="83" t="s">
        <v>54</v>
      </c>
      <c r="B9" s="83" t="s">
        <v>51</v>
      </c>
      <c r="C9" s="83" t="s">
        <v>52</v>
      </c>
      <c r="D9" s="84" t="s">
        <v>53</v>
      </c>
      <c r="E9" s="78"/>
      <c r="F9" s="79" t="s">
        <v>54</v>
      </c>
      <c r="G9" s="79" t="s">
        <v>51</v>
      </c>
      <c r="H9" s="79" t="s">
        <v>52</v>
      </c>
      <c r="I9" s="80" t="s">
        <v>53</v>
      </c>
      <c r="K9" s="79" t="s">
        <v>51</v>
      </c>
      <c r="L9" s="79" t="s">
        <v>56</v>
      </c>
      <c r="M9" s="77"/>
      <c r="Q9" s="75"/>
      <c r="R9" s="75"/>
      <c r="S9" s="75"/>
    </row>
    <row r="10" spans="1:19" ht="23.25" x14ac:dyDescent="0.35">
      <c r="A10" s="82">
        <f ca="1">C2</f>
        <v>17</v>
      </c>
      <c r="B10" s="81">
        <f ca="1">F2</f>
        <v>16</v>
      </c>
      <c r="C10" s="81">
        <f ca="1">E2</f>
        <v>1</v>
      </c>
      <c r="D10" s="82">
        <f ca="1">D2</f>
        <v>21</v>
      </c>
      <c r="E10" s="77"/>
      <c r="F10" s="79">
        <f ca="1">C4</f>
        <v>19</v>
      </c>
      <c r="G10" s="80">
        <f ca="1">F4</f>
        <v>14</v>
      </c>
      <c r="H10" s="80">
        <f ca="1">E4</f>
        <v>5</v>
      </c>
      <c r="I10" s="79">
        <f ca="1">D4</f>
        <v>19</v>
      </c>
      <c r="K10" s="80">
        <f ca="1">C6</f>
        <v>14</v>
      </c>
      <c r="L10" s="80">
        <f ca="1">D6</f>
        <v>24</v>
      </c>
      <c r="M10" s="77"/>
      <c r="Q10" s="75"/>
      <c r="R10" s="75"/>
      <c r="S10" s="75"/>
    </row>
    <row r="11" spans="1:19" x14ac:dyDescent="0.25">
      <c r="A11" s="65"/>
      <c r="B11" s="65"/>
      <c r="C11" s="65"/>
      <c r="D11" s="65"/>
      <c r="E11" s="65"/>
      <c r="F11" s="65"/>
      <c r="G11" s="65"/>
      <c r="H11" s="65"/>
    </row>
    <row r="12" spans="1:19" x14ac:dyDescent="0.25">
      <c r="A12" s="65"/>
    </row>
    <row r="13" spans="1:19" x14ac:dyDescent="0.25">
      <c r="A13" s="65"/>
    </row>
    <row r="22" ht="15.95" customHeight="1" x14ac:dyDescent="0.25"/>
  </sheetData>
  <sheetProtection password="CBE0" sheet="1" objects="1" scenarios="1"/>
  <phoneticPr fontId="15" type="noConversion"/>
  <pageMargins left="0.75" right="0.75" top="1" bottom="1" header="0.5" footer="0.5"/>
  <pageSetup paperSize="9" orientation="portrait" horizontalDpi="4294967292" verticalDpi="4294967292"/>
  <drawing r:id="rId1"/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D17" sqref="D17"/>
    </sheetView>
  </sheetViews>
  <sheetFormatPr defaultColWidth="8.85546875" defaultRowHeight="15" x14ac:dyDescent="0.25"/>
  <cols>
    <col min="1" max="1" width="20" bestFit="1" customWidth="1"/>
    <col min="2" max="2" width="19.28515625" bestFit="1" customWidth="1"/>
    <col min="3" max="3" width="22.140625" customWidth="1"/>
    <col min="4" max="4" width="23.28515625" bestFit="1" customWidth="1"/>
    <col min="5" max="5" width="15.140625" customWidth="1"/>
    <col min="6" max="6" width="10.7109375" bestFit="1" customWidth="1"/>
  </cols>
  <sheetData>
    <row r="1" spans="1:6" x14ac:dyDescent="0.25">
      <c r="A1" t="s">
        <v>77</v>
      </c>
      <c r="B1" t="s">
        <v>35</v>
      </c>
      <c r="C1" t="s">
        <v>36</v>
      </c>
      <c r="D1" t="s">
        <v>78</v>
      </c>
    </row>
    <row r="2" spans="1:6" x14ac:dyDescent="0.25">
      <c r="A2" s="7" t="s">
        <v>73</v>
      </c>
      <c r="B2" s="7"/>
      <c r="C2" s="7" t="s">
        <v>75</v>
      </c>
      <c r="D2" s="7" t="s">
        <v>76</v>
      </c>
    </row>
    <row r="3" spans="1:6" x14ac:dyDescent="0.25">
      <c r="A3" s="7" t="s">
        <v>64</v>
      </c>
      <c r="B3" s="7" t="s">
        <v>74</v>
      </c>
      <c r="C3" s="7"/>
      <c r="D3" s="7"/>
    </row>
    <row r="4" spans="1:6" x14ac:dyDescent="0.25">
      <c r="A4" s="154">
        <v>41680</v>
      </c>
      <c r="B4" s="154">
        <f t="shared" ref="B4:B29" si="0">A4+6</f>
        <v>41686</v>
      </c>
      <c r="C4" t="s">
        <v>69</v>
      </c>
      <c r="D4" t="s">
        <v>161</v>
      </c>
      <c r="E4" s="153"/>
      <c r="F4" s="153"/>
    </row>
    <row r="5" spans="1:6" x14ac:dyDescent="0.25">
      <c r="A5" s="154">
        <f t="shared" ref="A5:A29" si="1">B4+1</f>
        <v>41687</v>
      </c>
      <c r="B5" s="154">
        <f t="shared" si="0"/>
        <v>41693</v>
      </c>
      <c r="C5" t="s">
        <v>69</v>
      </c>
      <c r="D5" t="s">
        <v>161</v>
      </c>
      <c r="E5" s="153"/>
    </row>
    <row r="6" spans="1:6" x14ac:dyDescent="0.25">
      <c r="A6" s="154">
        <f t="shared" si="1"/>
        <v>41694</v>
      </c>
      <c r="B6" s="154">
        <f t="shared" si="0"/>
        <v>41700</v>
      </c>
      <c r="C6" t="s">
        <v>70</v>
      </c>
      <c r="D6" t="s">
        <v>161</v>
      </c>
      <c r="E6" s="153"/>
    </row>
    <row r="7" spans="1:6" x14ac:dyDescent="0.25">
      <c r="A7" s="154">
        <f t="shared" si="1"/>
        <v>41701</v>
      </c>
      <c r="B7" s="154">
        <f t="shared" si="0"/>
        <v>41707</v>
      </c>
      <c r="C7" t="s">
        <v>71</v>
      </c>
      <c r="D7" t="s">
        <v>168</v>
      </c>
      <c r="E7" s="153"/>
    </row>
    <row r="8" spans="1:6" x14ac:dyDescent="0.25">
      <c r="A8" s="154">
        <f t="shared" si="1"/>
        <v>41708</v>
      </c>
      <c r="B8" s="154">
        <f t="shared" si="0"/>
        <v>41714</v>
      </c>
      <c r="C8" t="s">
        <v>72</v>
      </c>
      <c r="D8" t="s">
        <v>167</v>
      </c>
      <c r="E8" s="153"/>
    </row>
    <row r="9" spans="1:6" x14ac:dyDescent="0.25">
      <c r="A9" s="154">
        <f t="shared" si="1"/>
        <v>41715</v>
      </c>
      <c r="B9" s="154">
        <f t="shared" si="0"/>
        <v>41721</v>
      </c>
      <c r="C9" t="s">
        <v>72</v>
      </c>
      <c r="D9" t="s">
        <v>169</v>
      </c>
      <c r="E9" s="153"/>
    </row>
    <row r="10" spans="1:6" x14ac:dyDescent="0.25">
      <c r="A10" s="154">
        <f t="shared" si="1"/>
        <v>41722</v>
      </c>
      <c r="B10" s="154">
        <f t="shared" si="0"/>
        <v>41728</v>
      </c>
      <c r="C10" t="s">
        <v>72</v>
      </c>
      <c r="D10" s="229" t="s">
        <v>169</v>
      </c>
      <c r="E10" s="153"/>
    </row>
    <row r="11" spans="1:6" x14ac:dyDescent="0.25">
      <c r="A11" s="154">
        <f t="shared" si="1"/>
        <v>41729</v>
      </c>
      <c r="B11" s="154">
        <f t="shared" si="0"/>
        <v>41735</v>
      </c>
      <c r="C11" t="s">
        <v>72</v>
      </c>
      <c r="D11" s="229" t="s">
        <v>169</v>
      </c>
      <c r="E11" s="153"/>
    </row>
    <row r="12" spans="1:6" x14ac:dyDescent="0.25">
      <c r="A12" s="154">
        <f t="shared" si="1"/>
        <v>41736</v>
      </c>
      <c r="B12" s="154">
        <f t="shared" si="0"/>
        <v>41742</v>
      </c>
      <c r="C12" t="s">
        <v>72</v>
      </c>
      <c r="D12" t="s">
        <v>170</v>
      </c>
      <c r="E12" s="153"/>
    </row>
    <row r="13" spans="1:6" x14ac:dyDescent="0.25">
      <c r="A13" s="154">
        <f t="shared" si="1"/>
        <v>41743</v>
      </c>
      <c r="B13" s="154">
        <f t="shared" si="0"/>
        <v>41749</v>
      </c>
      <c r="C13" t="s">
        <v>72</v>
      </c>
      <c r="D13" s="229" t="s">
        <v>170</v>
      </c>
    </row>
    <row r="14" spans="1:6" x14ac:dyDescent="0.25">
      <c r="A14" s="154">
        <f t="shared" si="1"/>
        <v>41750</v>
      </c>
      <c r="B14" s="154">
        <f t="shared" si="0"/>
        <v>41756</v>
      </c>
      <c r="C14" t="s">
        <v>72</v>
      </c>
      <c r="D14" s="229" t="s">
        <v>170</v>
      </c>
    </row>
    <row r="15" spans="1:6" x14ac:dyDescent="0.25">
      <c r="A15" s="154">
        <f t="shared" si="1"/>
        <v>41757</v>
      </c>
      <c r="B15" s="154">
        <f t="shared" si="0"/>
        <v>41763</v>
      </c>
      <c r="C15" s="229" t="s">
        <v>72</v>
      </c>
      <c r="D15" s="229" t="s">
        <v>175</v>
      </c>
    </row>
    <row r="16" spans="1:6" x14ac:dyDescent="0.25">
      <c r="A16" s="154">
        <f t="shared" si="1"/>
        <v>41764</v>
      </c>
      <c r="B16" s="154">
        <f t="shared" si="0"/>
        <v>41770</v>
      </c>
      <c r="C16" s="229" t="s">
        <v>72</v>
      </c>
      <c r="D16" s="229" t="s">
        <v>175</v>
      </c>
    </row>
    <row r="17" spans="1:4" x14ac:dyDescent="0.25">
      <c r="A17" s="154">
        <f t="shared" si="1"/>
        <v>41771</v>
      </c>
      <c r="B17" s="154">
        <f t="shared" si="0"/>
        <v>41777</v>
      </c>
      <c r="C17" s="229" t="s">
        <v>72</v>
      </c>
      <c r="D17" s="229" t="s">
        <v>170</v>
      </c>
    </row>
    <row r="18" spans="1:4" x14ac:dyDescent="0.25">
      <c r="A18" s="154">
        <f t="shared" si="1"/>
        <v>41778</v>
      </c>
      <c r="B18" s="154">
        <f t="shared" si="0"/>
        <v>41784</v>
      </c>
      <c r="C18" s="229" t="s">
        <v>72</v>
      </c>
      <c r="D18" s="229" t="s">
        <v>170</v>
      </c>
    </row>
    <row r="19" spans="1:4" x14ac:dyDescent="0.25">
      <c r="A19" s="154">
        <f t="shared" si="1"/>
        <v>41785</v>
      </c>
      <c r="B19" s="154">
        <f t="shared" si="0"/>
        <v>41791</v>
      </c>
      <c r="C19" t="s">
        <v>166</v>
      </c>
      <c r="D19" s="229" t="s">
        <v>170</v>
      </c>
    </row>
    <row r="20" spans="1:4" x14ac:dyDescent="0.25">
      <c r="A20" s="154">
        <f t="shared" si="1"/>
        <v>41792</v>
      </c>
      <c r="B20" s="154">
        <f t="shared" si="0"/>
        <v>41798</v>
      </c>
      <c r="C20" s="229" t="s">
        <v>166</v>
      </c>
      <c r="D20" s="229" t="s">
        <v>170</v>
      </c>
    </row>
    <row r="21" spans="1:4" x14ac:dyDescent="0.25">
      <c r="A21" s="154">
        <f t="shared" si="1"/>
        <v>41799</v>
      </c>
      <c r="B21" s="154">
        <f t="shared" si="0"/>
        <v>41805</v>
      </c>
      <c r="C21" s="229" t="s">
        <v>166</v>
      </c>
      <c r="D21" t="s">
        <v>168</v>
      </c>
    </row>
    <row r="22" spans="1:4" x14ac:dyDescent="0.25">
      <c r="A22" s="154">
        <f t="shared" si="1"/>
        <v>41806</v>
      </c>
      <c r="B22" s="154">
        <f t="shared" si="0"/>
        <v>41812</v>
      </c>
      <c r="C22" s="229" t="s">
        <v>166</v>
      </c>
      <c r="D22" s="229" t="s">
        <v>168</v>
      </c>
    </row>
    <row r="23" spans="1:4" x14ac:dyDescent="0.25">
      <c r="A23" s="154">
        <f t="shared" si="1"/>
        <v>41813</v>
      </c>
      <c r="B23" s="154">
        <f t="shared" si="0"/>
        <v>41819</v>
      </c>
      <c r="C23" s="229" t="s">
        <v>166</v>
      </c>
      <c r="D23" s="229" t="s">
        <v>168</v>
      </c>
    </row>
    <row r="24" spans="1:4" x14ac:dyDescent="0.25">
      <c r="A24" s="154">
        <f t="shared" si="1"/>
        <v>41820</v>
      </c>
      <c r="B24" s="154">
        <f t="shared" si="0"/>
        <v>41826</v>
      </c>
      <c r="C24" s="229" t="s">
        <v>166</v>
      </c>
      <c r="D24" s="229" t="s">
        <v>168</v>
      </c>
    </row>
    <row r="25" spans="1:4" x14ac:dyDescent="0.25">
      <c r="A25" s="154">
        <f t="shared" si="1"/>
        <v>41827</v>
      </c>
      <c r="B25" s="154">
        <f t="shared" si="0"/>
        <v>41833</v>
      </c>
      <c r="C25" s="229" t="s">
        <v>166</v>
      </c>
      <c r="D25" s="229" t="s">
        <v>168</v>
      </c>
    </row>
    <row r="26" spans="1:4" x14ac:dyDescent="0.25">
      <c r="A26" s="154">
        <f t="shared" si="1"/>
        <v>41834</v>
      </c>
      <c r="B26" s="154">
        <f t="shared" si="0"/>
        <v>41840</v>
      </c>
      <c r="C26" s="229" t="s">
        <v>166</v>
      </c>
      <c r="D26" s="229" t="s">
        <v>168</v>
      </c>
    </row>
    <row r="27" spans="1:4" x14ac:dyDescent="0.25">
      <c r="A27" s="154">
        <f t="shared" si="1"/>
        <v>41841</v>
      </c>
      <c r="B27" s="154">
        <f t="shared" si="0"/>
        <v>41847</v>
      </c>
      <c r="C27" s="229" t="s">
        <v>166</v>
      </c>
      <c r="D27" t="s">
        <v>171</v>
      </c>
    </row>
    <row r="28" spans="1:4" x14ac:dyDescent="0.25">
      <c r="A28" s="154">
        <f t="shared" si="1"/>
        <v>41848</v>
      </c>
      <c r="B28" s="154">
        <f t="shared" si="0"/>
        <v>41854</v>
      </c>
      <c r="C28" s="229" t="s">
        <v>166</v>
      </c>
      <c r="D28" t="s">
        <v>168</v>
      </c>
    </row>
    <row r="29" spans="1:4" x14ac:dyDescent="0.25">
      <c r="A29" s="154">
        <f t="shared" si="1"/>
        <v>41855</v>
      </c>
      <c r="B29" s="154">
        <f t="shared" si="0"/>
        <v>41861</v>
      </c>
      <c r="C29" s="229" t="s">
        <v>166</v>
      </c>
      <c r="D29" s="229" t="s">
        <v>168</v>
      </c>
    </row>
  </sheetData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Chamber RE4-2</vt:lpstr>
      <vt:lpstr>Chamber RE4-3</vt:lpstr>
      <vt:lpstr>SMs</vt:lpstr>
      <vt:lpstr>COMMENTS-RE4-3</vt:lpstr>
      <vt:lpstr>COMMENTS-RE4-2</vt:lpstr>
      <vt:lpstr>COMMENTS SM</vt:lpstr>
      <vt:lpstr>REPORT</vt:lpstr>
      <vt:lpstr>REPORT-GRAPHS</vt:lpstr>
      <vt:lpstr>SM Team</vt:lpstr>
      <vt:lpstr>Electrical Test RE42</vt:lpstr>
      <vt:lpstr>Electrical Test RE43</vt:lpstr>
      <vt:lpstr>GAS-CABLES-INFO-RE42</vt:lpstr>
      <vt:lpstr>GAS-CABLES-INFO-RE43</vt:lpstr>
      <vt:lpstr>BackFromPoint5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POU3CH</dc:creator>
  <cp:lastModifiedBy>Administrator</cp:lastModifiedBy>
  <cp:lastPrinted>2014-09-22T11:17:40Z</cp:lastPrinted>
  <dcterms:created xsi:type="dcterms:W3CDTF">2013-05-08T08:05:22Z</dcterms:created>
  <dcterms:modified xsi:type="dcterms:W3CDTF">2015-05-07T16:31:54Z</dcterms:modified>
</cp:coreProperties>
</file>