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15" yWindow="540" windowWidth="19440" windowHeight="15540" tabRatio="809" activeTab="2"/>
  </bookViews>
  <sheets>
    <sheet name="Chamber RE4-2" sheetId="6" r:id="rId1"/>
    <sheet name="Chamber RE4-3" sheetId="1" r:id="rId2"/>
    <sheet name="SMs" sheetId="2" r:id="rId3"/>
    <sheet name="COMMENTS-RE4-3" sheetId="4" r:id="rId4"/>
    <sheet name="COMMENTS-RE4-2" sheetId="7" r:id="rId5"/>
    <sheet name="COMMENTS SM" sheetId="8" r:id="rId6"/>
    <sheet name="FINAL REPORT" sheetId="17" r:id="rId7"/>
    <sheet name="REPORT" sheetId="12" r:id="rId8"/>
    <sheet name="REPORT-GRAPHS" sheetId="15" r:id="rId9"/>
    <sheet name="BackFromPoint5" sheetId="16" r:id="rId10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7" l="1"/>
  <c r="L5" i="17" a="1"/>
  <c r="L5" i="17" s="1"/>
  <c r="L6" i="17" a="1"/>
  <c r="L6" i="17" s="1"/>
  <c r="A8" i="17"/>
  <c r="E8" i="17" s="1"/>
  <c r="A9" i="17"/>
  <c r="E6" i="17"/>
  <c r="M9" i="6"/>
  <c r="M10" i="6"/>
  <c r="M11" i="6"/>
  <c r="M12" i="6"/>
  <c r="M13" i="6"/>
  <c r="M14" i="6"/>
  <c r="M15" i="6"/>
  <c r="M16" i="6"/>
  <c r="K17" i="6"/>
  <c r="M17" i="6"/>
  <c r="K18" i="6"/>
  <c r="M18" i="6"/>
  <c r="K19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K37" i="6"/>
  <c r="M37" i="6" s="1"/>
  <c r="K38" i="6"/>
  <c r="M38" i="6" s="1"/>
  <c r="J13" i="1"/>
  <c r="J14" i="1"/>
  <c r="J15" i="1"/>
  <c r="J16" i="1"/>
  <c r="J17" i="1"/>
  <c r="J18" i="1"/>
  <c r="J19" i="1"/>
  <c r="J20" i="1"/>
  <c r="J21" i="1"/>
  <c r="J22" i="1"/>
  <c r="J23" i="1"/>
  <c r="J24" i="1"/>
  <c r="H25" i="1"/>
  <c r="J25" i="1" s="1"/>
  <c r="H26" i="1"/>
  <c r="J26" i="1" s="1"/>
  <c r="H27" i="1"/>
  <c r="J27" i="1" s="1"/>
  <c r="H28" i="1"/>
  <c r="J28" i="1"/>
  <c r="H29" i="1"/>
  <c r="J29" i="1" s="1"/>
  <c r="H30" i="1"/>
  <c r="J30" i="1"/>
  <c r="H31" i="1"/>
  <c r="J31" i="1" s="1"/>
  <c r="H32" i="1"/>
  <c r="J32" i="1"/>
  <c r="H33" i="1"/>
  <c r="J33" i="1" s="1"/>
  <c r="H34" i="1"/>
  <c r="J34" i="1"/>
  <c r="H35" i="1"/>
  <c r="J35" i="1" s="1"/>
  <c r="H36" i="1"/>
  <c r="J36" i="1"/>
  <c r="H37" i="1"/>
  <c r="J37" i="1" s="1"/>
  <c r="H38" i="1"/>
  <c r="J38" i="1"/>
  <c r="H39" i="1"/>
  <c r="J39" i="1" s="1"/>
  <c r="H40" i="1"/>
  <c r="J40" i="1"/>
  <c r="H41" i="1"/>
  <c r="J41" i="1" s="1"/>
  <c r="H42" i="1"/>
  <c r="J42" i="1"/>
  <c r="E7" i="17"/>
  <c r="K6" i="17"/>
  <c r="K7" i="17" s="1"/>
  <c r="M5" i="17"/>
  <c r="M13" i="2"/>
  <c r="B7" i="17"/>
  <c r="F7" i="17"/>
  <c r="B6" i="17"/>
  <c r="F6" i="17"/>
  <c r="B8" i="17"/>
  <c r="B9" i="17"/>
  <c r="B2" i="15"/>
  <c r="A7" i="12"/>
  <c r="A8" i="12" s="1"/>
  <c r="K5" i="12"/>
  <c r="A30" i="8"/>
  <c r="A28" i="8"/>
  <c r="A26" i="8"/>
  <c r="A24" i="8"/>
  <c r="A22" i="8"/>
  <c r="A20" i="8"/>
  <c r="A18" i="8"/>
  <c r="A16" i="8"/>
  <c r="A14" i="8"/>
  <c r="A12" i="8"/>
  <c r="A10" i="8"/>
  <c r="A8" i="8"/>
  <c r="A6" i="8"/>
  <c r="A4" i="8"/>
  <c r="A2" i="8"/>
  <c r="A46" i="7"/>
  <c r="A45" i="7"/>
  <c r="A30" i="7"/>
  <c r="A29" i="7"/>
  <c r="A28" i="7"/>
  <c r="A27" i="7"/>
  <c r="A26" i="7"/>
  <c r="A25" i="7"/>
  <c r="A23" i="7"/>
  <c r="A22" i="7"/>
  <c r="A21" i="7"/>
  <c r="A19" i="7"/>
  <c r="A18" i="7"/>
  <c r="A17" i="7"/>
  <c r="A16" i="7"/>
  <c r="A15" i="7"/>
  <c r="A14" i="7"/>
  <c r="A13" i="7"/>
  <c r="A12" i="7"/>
  <c r="A10" i="7"/>
  <c r="A8" i="7"/>
  <c r="A7" i="7"/>
  <c r="A6" i="7"/>
  <c r="A5" i="7"/>
  <c r="A4" i="7"/>
  <c r="A2" i="7"/>
  <c r="A50" i="4"/>
  <c r="A49" i="4"/>
  <c r="A48" i="4"/>
  <c r="A47" i="4"/>
  <c r="A45" i="4"/>
  <c r="A44" i="4"/>
  <c r="A43" i="4"/>
  <c r="A28" i="4"/>
  <c r="A27" i="4"/>
  <c r="A26" i="4"/>
  <c r="A25" i="4"/>
  <c r="A24" i="4"/>
  <c r="A22" i="4"/>
  <c r="A21" i="4"/>
  <c r="A20" i="4"/>
  <c r="A19" i="4"/>
  <c r="A17" i="4"/>
  <c r="A16" i="4"/>
  <c r="A15" i="4"/>
  <c r="A13" i="4"/>
  <c r="A12" i="4"/>
  <c r="A11" i="4"/>
  <c r="A10" i="4"/>
  <c r="A9" i="4"/>
  <c r="A7" i="4"/>
  <c r="A6" i="4"/>
  <c r="A4" i="4"/>
  <c r="A2" i="4"/>
  <c r="I12" i="1"/>
  <c r="I11" i="1"/>
  <c r="I10" i="1"/>
  <c r="I9" i="1"/>
  <c r="I8" i="1"/>
  <c r="I7" i="1"/>
  <c r="I6" i="1"/>
  <c r="I5" i="1"/>
  <c r="L8" i="6"/>
  <c r="L7" i="6"/>
  <c r="L6" i="6"/>
  <c r="L5" i="6"/>
  <c r="L4" i="6"/>
  <c r="L3" i="6"/>
  <c r="D5" i="17" l="1"/>
  <c r="D6" i="17"/>
  <c r="D7" i="17" s="1"/>
  <c r="A9" i="12"/>
  <c r="B8" i="12"/>
  <c r="E8" i="12"/>
  <c r="F8" i="12" s="1"/>
  <c r="C2" i="15"/>
  <c r="A6" i="12"/>
  <c r="B7" i="12"/>
  <c r="E7" i="12"/>
  <c r="F7" i="12" s="1"/>
  <c r="D8" i="17"/>
  <c r="F8" i="17"/>
  <c r="C5" i="17"/>
  <c r="H6" i="17"/>
  <c r="H7" i="17" s="1"/>
  <c r="G6" i="17"/>
  <c r="L8" i="17" a="1"/>
  <c r="L8" i="17" s="1"/>
  <c r="A10" i="17"/>
  <c r="E9" i="17"/>
  <c r="K8" i="17"/>
  <c r="L7" i="17" a="1"/>
  <c r="L7" i="17" s="1"/>
  <c r="A10" i="15" l="1"/>
  <c r="D2" i="15"/>
  <c r="D10" i="15" s="1"/>
  <c r="D5" i="12"/>
  <c r="C4" i="15"/>
  <c r="B6" i="12"/>
  <c r="C5" i="12"/>
  <c r="C6" i="12" s="1"/>
  <c r="C7" i="12" s="1"/>
  <c r="C8" i="12" s="1"/>
  <c r="E6" i="12"/>
  <c r="B9" i="12"/>
  <c r="A10" i="12"/>
  <c r="E9" i="12"/>
  <c r="F9" i="17"/>
  <c r="E10" i="17"/>
  <c r="L9" i="17" a="1"/>
  <c r="L9" i="17" s="1"/>
  <c r="A11" i="17"/>
  <c r="B10" i="17"/>
  <c r="K9" i="17"/>
  <c r="D9" i="17"/>
  <c r="J6" i="17"/>
  <c r="O6" i="17" s="1"/>
  <c r="G7" i="17"/>
  <c r="G9" i="17" s="1"/>
  <c r="C6" i="17"/>
  <c r="C7" i="17"/>
  <c r="G8" i="17"/>
  <c r="H8" i="17"/>
  <c r="D6" i="12" l="1"/>
  <c r="D7" i="12" s="1"/>
  <c r="N6" i="17"/>
  <c r="F9" i="12"/>
  <c r="B10" i="12"/>
  <c r="E10" i="12"/>
  <c r="A11" i="12"/>
  <c r="H6" i="12"/>
  <c r="F6" i="12"/>
  <c r="G6" i="12"/>
  <c r="D4" i="15"/>
  <c r="I10" i="15" s="1"/>
  <c r="F10" i="15"/>
  <c r="C9" i="12"/>
  <c r="M6" i="17"/>
  <c r="G10" i="17"/>
  <c r="F10" i="17"/>
  <c r="C8" i="17"/>
  <c r="C9" i="17" s="1"/>
  <c r="L10" i="17" a="1"/>
  <c r="L10" i="17" s="1"/>
  <c r="K10" i="17"/>
  <c r="A12" i="17"/>
  <c r="E11" i="17"/>
  <c r="D10" i="17"/>
  <c r="B11" i="17"/>
  <c r="J7" i="17"/>
  <c r="H9" i="17"/>
  <c r="H10" i="17" s="1"/>
  <c r="A12" i="12" l="1"/>
  <c r="B11" i="12"/>
  <c r="E11" i="12"/>
  <c r="J6" i="12"/>
  <c r="L6" i="12" s="1"/>
  <c r="G7" i="12"/>
  <c r="F10" i="12"/>
  <c r="C10" i="12"/>
  <c r="H7" i="12"/>
  <c r="F4" i="15" s="1"/>
  <c r="D8" i="12"/>
  <c r="D9" i="12" s="1"/>
  <c r="O7" i="17"/>
  <c r="M7" i="17"/>
  <c r="E12" i="17"/>
  <c r="L11" i="17" a="1"/>
  <c r="L11" i="17" s="1"/>
  <c r="D11" i="17"/>
  <c r="B12" i="17"/>
  <c r="C11" i="17"/>
  <c r="A13" i="17"/>
  <c r="K11" i="17"/>
  <c r="C10" i="17"/>
  <c r="N7" i="17"/>
  <c r="H11" i="17"/>
  <c r="F11" i="17"/>
  <c r="G11" i="17"/>
  <c r="C11" i="12" l="1"/>
  <c r="M6" i="12"/>
  <c r="D10" i="12"/>
  <c r="D11" i="12" s="1"/>
  <c r="E4" i="15"/>
  <c r="H10" i="15" s="1"/>
  <c r="G10" i="15"/>
  <c r="J7" i="12"/>
  <c r="L7" i="12" s="1"/>
  <c r="F2" i="15"/>
  <c r="F11" i="12"/>
  <c r="H8" i="12"/>
  <c r="G8" i="12"/>
  <c r="G9" i="12" s="1"/>
  <c r="K6" i="12"/>
  <c r="B12" i="12"/>
  <c r="E12" i="12"/>
  <c r="A13" i="12"/>
  <c r="J8" i="17"/>
  <c r="F12" i="17"/>
  <c r="G12" i="17"/>
  <c r="H12" i="17"/>
  <c r="O8" i="17"/>
  <c r="L12" i="17" a="1"/>
  <c r="L12" i="17" s="1"/>
  <c r="A14" i="17"/>
  <c r="E13" i="17"/>
  <c r="K12" i="17"/>
  <c r="B13" i="17"/>
  <c r="D12" i="17"/>
  <c r="C12" i="17"/>
  <c r="M7" i="12" l="1"/>
  <c r="J8" i="12" s="1"/>
  <c r="M8" i="12" s="1"/>
  <c r="H9" i="12"/>
  <c r="H10" i="12" s="1"/>
  <c r="H11" i="12" s="1"/>
  <c r="D12" i="12"/>
  <c r="B13" i="12"/>
  <c r="A14" i="12"/>
  <c r="E13" i="12"/>
  <c r="K7" i="12"/>
  <c r="C6" i="15" s="1"/>
  <c r="E2" i="15"/>
  <c r="C10" i="15" s="1"/>
  <c r="B10" i="15"/>
  <c r="F12" i="12"/>
  <c r="G10" i="12"/>
  <c r="G11" i="12" s="1"/>
  <c r="C12" i="12"/>
  <c r="G13" i="17"/>
  <c r="H13" i="17"/>
  <c r="F13" i="17"/>
  <c r="M8" i="17"/>
  <c r="E14" i="17"/>
  <c r="L13" i="17" a="1"/>
  <c r="L13" i="17" s="1"/>
  <c r="K13" i="17"/>
  <c r="A15" i="17"/>
  <c r="B14" i="17"/>
  <c r="C13" i="17"/>
  <c r="D13" i="17"/>
  <c r="N8" i="17"/>
  <c r="L8" i="12" l="1"/>
  <c r="J9" i="12" s="1"/>
  <c r="K9" i="12" s="1"/>
  <c r="K8" i="12"/>
  <c r="H12" i="12"/>
  <c r="H13" i="12" s="1"/>
  <c r="D6" i="15"/>
  <c r="L10" i="15" s="1"/>
  <c r="K10" i="15"/>
  <c r="F13" i="12"/>
  <c r="G12" i="12"/>
  <c r="G13" i="12" s="1"/>
  <c r="C13" i="12"/>
  <c r="E14" i="12"/>
  <c r="A15" i="12"/>
  <c r="B14" i="12"/>
  <c r="D13" i="12"/>
  <c r="J9" i="17"/>
  <c r="N9" i="17" s="1"/>
  <c r="G14" i="17"/>
  <c r="H14" i="17"/>
  <c r="F14" i="17"/>
  <c r="L14" i="17" a="1"/>
  <c r="L14" i="17" s="1"/>
  <c r="K14" i="17"/>
  <c r="A16" i="17"/>
  <c r="E15" i="17"/>
  <c r="D14" i="17"/>
  <c r="B15" i="17"/>
  <c r="C14" i="17"/>
  <c r="L9" i="12" l="1"/>
  <c r="M9" i="12"/>
  <c r="E15" i="12"/>
  <c r="C14" i="12"/>
  <c r="D14" i="12"/>
  <c r="A16" i="12"/>
  <c r="B15" i="12"/>
  <c r="H14" i="12"/>
  <c r="F14" i="12"/>
  <c r="G14" i="12"/>
  <c r="H15" i="17"/>
  <c r="G15" i="17"/>
  <c r="F15" i="17"/>
  <c r="E16" i="17"/>
  <c r="L15" i="17" a="1"/>
  <c r="L15" i="17" s="1"/>
  <c r="A17" i="17"/>
  <c r="D15" i="17"/>
  <c r="K15" i="17"/>
  <c r="C15" i="17"/>
  <c r="B16" i="17"/>
  <c r="O9" i="17"/>
  <c r="J10" i="17" s="1"/>
  <c r="M9" i="17"/>
  <c r="J10" i="12" l="1"/>
  <c r="M10" i="12" s="1"/>
  <c r="A17" i="12"/>
  <c r="E16" i="12"/>
  <c r="C15" i="12"/>
  <c r="D15" i="12"/>
  <c r="B16" i="12"/>
  <c r="G15" i="12"/>
  <c r="H15" i="12"/>
  <c r="F15" i="12"/>
  <c r="N10" i="17"/>
  <c r="M10" i="17"/>
  <c r="H16" i="17"/>
  <c r="F16" i="17"/>
  <c r="G16" i="17"/>
  <c r="O10" i="17"/>
  <c r="L16" i="17" a="1"/>
  <c r="L16" i="17" s="1"/>
  <c r="A18" i="17"/>
  <c r="E17" i="17"/>
  <c r="K16" i="17"/>
  <c r="C16" i="17"/>
  <c r="B17" i="17"/>
  <c r="D16" i="17"/>
  <c r="L10" i="12" l="1"/>
  <c r="J11" i="12" s="1"/>
  <c r="K10" i="12"/>
  <c r="F16" i="12"/>
  <c r="G16" i="12"/>
  <c r="H16" i="12"/>
  <c r="E17" i="12"/>
  <c r="A18" i="12"/>
  <c r="C16" i="12"/>
  <c r="D16" i="12"/>
  <c r="B17" i="12"/>
  <c r="J11" i="17"/>
  <c r="N11" i="17" s="1"/>
  <c r="E18" i="17"/>
  <c r="L17" i="17" a="1"/>
  <c r="L17" i="17" s="1"/>
  <c r="C17" i="17"/>
  <c r="A19" i="17"/>
  <c r="K17" i="17"/>
  <c r="B18" i="17"/>
  <c r="D17" i="17"/>
  <c r="G17" i="17"/>
  <c r="H17" i="17"/>
  <c r="F17" i="17"/>
  <c r="O11" i="17"/>
  <c r="L11" i="12" l="1"/>
  <c r="K11" i="12"/>
  <c r="M11" i="12"/>
  <c r="G17" i="12"/>
  <c r="H17" i="12"/>
  <c r="F17" i="12"/>
  <c r="E18" i="12"/>
  <c r="C17" i="12"/>
  <c r="B18" i="12"/>
  <c r="A19" i="12"/>
  <c r="D17" i="12"/>
  <c r="J12" i="17"/>
  <c r="M12" i="17" s="1"/>
  <c r="G18" i="17"/>
  <c r="H18" i="17"/>
  <c r="F18" i="17"/>
  <c r="L18" i="17" a="1"/>
  <c r="L18" i="17" s="1"/>
  <c r="K18" i="17"/>
  <c r="A20" i="17"/>
  <c r="E19" i="17"/>
  <c r="B19" i="17"/>
  <c r="C18" i="17"/>
  <c r="D18" i="17"/>
  <c r="M11" i="17"/>
  <c r="J12" i="12" l="1"/>
  <c r="H18" i="12"/>
  <c r="F18" i="12"/>
  <c r="G18" i="12"/>
  <c r="E19" i="12"/>
  <c r="B19" i="12"/>
  <c r="A20" i="12"/>
  <c r="D18" i="12"/>
  <c r="C18" i="12"/>
  <c r="G19" i="17"/>
  <c r="H19" i="17"/>
  <c r="F19" i="17"/>
  <c r="O12" i="17"/>
  <c r="E20" i="17"/>
  <c r="L19" i="17" a="1"/>
  <c r="L19" i="17" s="1"/>
  <c r="D19" i="17"/>
  <c r="A21" i="17"/>
  <c r="K19" i="17"/>
  <c r="C19" i="17"/>
  <c r="B20" i="17"/>
  <c r="N12" i="17"/>
  <c r="K12" i="12" l="1"/>
  <c r="M12" i="12"/>
  <c r="L12" i="12"/>
  <c r="F19" i="12"/>
  <c r="E26" i="12"/>
  <c r="H19" i="12"/>
  <c r="G19" i="12"/>
  <c r="D19" i="12"/>
  <c r="C19" i="12"/>
  <c r="E20" i="12"/>
  <c r="B20" i="12"/>
  <c r="A21" i="12"/>
  <c r="B26" i="12"/>
  <c r="J13" i="17"/>
  <c r="M13" i="17" s="1"/>
  <c r="H20" i="17"/>
  <c r="G20" i="17"/>
  <c r="F20" i="17"/>
  <c r="L20" i="17" a="1"/>
  <c r="L20" i="17" s="1"/>
  <c r="A22" i="17"/>
  <c r="E21" i="17"/>
  <c r="K20" i="17"/>
  <c r="B21" i="17"/>
  <c r="D20" i="17"/>
  <c r="C20" i="17"/>
  <c r="J13" i="12" l="1"/>
  <c r="G20" i="12"/>
  <c r="H20" i="12"/>
  <c r="F20" i="12"/>
  <c r="O13" i="17"/>
  <c r="B27" i="12"/>
  <c r="A22" i="12"/>
  <c r="D20" i="12"/>
  <c r="E21" i="12"/>
  <c r="C20" i="12"/>
  <c r="B21" i="12"/>
  <c r="H26" i="12"/>
  <c r="E27" i="12"/>
  <c r="F26" i="12"/>
  <c r="G26" i="12"/>
  <c r="G21" i="17"/>
  <c r="H21" i="17"/>
  <c r="F21" i="17"/>
  <c r="E22" i="17"/>
  <c r="L21" i="17" a="1"/>
  <c r="L21" i="17" s="1"/>
  <c r="K21" i="17"/>
  <c r="A23" i="17"/>
  <c r="B22" i="17"/>
  <c r="C21" i="17"/>
  <c r="D21" i="17"/>
  <c r="N13" i="17"/>
  <c r="K13" i="12" l="1"/>
  <c r="L13" i="12"/>
  <c r="M13" i="12"/>
  <c r="E28" i="12"/>
  <c r="F27" i="12"/>
  <c r="F21" i="12"/>
  <c r="G21" i="12"/>
  <c r="H21" i="12"/>
  <c r="A23" i="12"/>
  <c r="B28" i="12"/>
  <c r="B22" i="12"/>
  <c r="D21" i="12"/>
  <c r="E22" i="12"/>
  <c r="C21" i="12"/>
  <c r="G22" i="17"/>
  <c r="H22" i="17"/>
  <c r="F22" i="17"/>
  <c r="J14" i="17"/>
  <c r="L22" i="17" a="1"/>
  <c r="L22" i="17" s="1"/>
  <c r="K22" i="17"/>
  <c r="A24" i="17"/>
  <c r="E23" i="17"/>
  <c r="D22" i="17"/>
  <c r="B23" i="17"/>
  <c r="C22" i="17"/>
  <c r="J14" i="12" l="1"/>
  <c r="F22" i="12"/>
  <c r="H22" i="12"/>
  <c r="G22" i="12"/>
  <c r="C22" i="12"/>
  <c r="E23" i="12"/>
  <c r="B23" i="12"/>
  <c r="B29" i="12"/>
  <c r="A24" i="12"/>
  <c r="D22" i="12"/>
  <c r="E29" i="12"/>
  <c r="F28" i="12"/>
  <c r="G23" i="17"/>
  <c r="H23" i="17"/>
  <c r="F23" i="17"/>
  <c r="M14" i="17"/>
  <c r="O14" i="17"/>
  <c r="E24" i="17"/>
  <c r="L23" i="17" a="1"/>
  <c r="L23" i="17" s="1"/>
  <c r="A25" i="17"/>
  <c r="K23" i="17"/>
  <c r="D23" i="17"/>
  <c r="B24" i="17"/>
  <c r="C23" i="17"/>
  <c r="N14" i="17"/>
  <c r="L14" i="12" l="1"/>
  <c r="K14" i="12"/>
  <c r="M14" i="12"/>
  <c r="F29" i="12"/>
  <c r="E30" i="12"/>
  <c r="G23" i="12"/>
  <c r="F23" i="12"/>
  <c r="H23" i="12"/>
  <c r="D23" i="12"/>
  <c r="E24" i="12"/>
  <c r="B24" i="12"/>
  <c r="B30" i="12"/>
  <c r="A25" i="12"/>
  <c r="C23" i="12"/>
  <c r="H24" i="17"/>
  <c r="G24" i="17"/>
  <c r="F24" i="17"/>
  <c r="L24" i="17" a="1"/>
  <c r="L24" i="17" s="1"/>
  <c r="A26" i="17"/>
  <c r="E25" i="17"/>
  <c r="K24" i="17"/>
  <c r="C24" i="17"/>
  <c r="B25" i="17"/>
  <c r="D24" i="17"/>
  <c r="J15" i="17"/>
  <c r="M15" i="17" s="1"/>
  <c r="J15" i="12" l="1"/>
  <c r="K15" i="12" s="1"/>
  <c r="H24" i="12"/>
  <c r="F24" i="12"/>
  <c r="G24" i="12"/>
  <c r="N15" i="17"/>
  <c r="B31" i="12"/>
  <c r="C24" i="12"/>
  <c r="C25" i="12" s="1"/>
  <c r="C26" i="12" s="1"/>
  <c r="C27" i="12" s="1"/>
  <c r="C28" i="12" s="1"/>
  <c r="B25" i="12"/>
  <c r="D24" i="12"/>
  <c r="E25" i="12"/>
  <c r="F30" i="12"/>
  <c r="E31" i="12"/>
  <c r="F31" i="12" s="1"/>
  <c r="O15" i="17"/>
  <c r="G25" i="17"/>
  <c r="H25" i="17"/>
  <c r="F25" i="17"/>
  <c r="E26" i="17"/>
  <c r="L25" i="17" a="1"/>
  <c r="L25" i="17" s="1"/>
  <c r="A27" i="17"/>
  <c r="K25" i="17"/>
  <c r="B26" i="17"/>
  <c r="C25" i="17"/>
  <c r="D25" i="17"/>
  <c r="M15" i="12" l="1"/>
  <c r="L15" i="12"/>
  <c r="D25" i="12"/>
  <c r="D26" i="12" s="1"/>
  <c r="D27" i="12" s="1"/>
  <c r="D28" i="12" s="1"/>
  <c r="D29" i="12" s="1"/>
  <c r="F25" i="12"/>
  <c r="H25" i="12"/>
  <c r="H27" i="12" s="1"/>
  <c r="G25" i="12"/>
  <c r="G26" i="17"/>
  <c r="H26" i="17"/>
  <c r="F26" i="17"/>
  <c r="O16" i="17"/>
  <c r="J16" i="17"/>
  <c r="C29" i="12"/>
  <c r="C30" i="12" s="1"/>
  <c r="L26" i="17" a="1"/>
  <c r="L26" i="17" s="1"/>
  <c r="K26" i="17"/>
  <c r="A28" i="17"/>
  <c r="E27" i="17"/>
  <c r="B27" i="17"/>
  <c r="C26" i="17"/>
  <c r="D26" i="17"/>
  <c r="J16" i="12" l="1"/>
  <c r="L16" i="12" s="1"/>
  <c r="H28" i="12"/>
  <c r="H29" i="12" s="1"/>
  <c r="D30" i="12"/>
  <c r="G27" i="12"/>
  <c r="G28" i="12" s="1"/>
  <c r="M16" i="17"/>
  <c r="N16" i="17"/>
  <c r="G27" i="17"/>
  <c r="H27" i="17"/>
  <c r="F27" i="17"/>
  <c r="E28" i="17"/>
  <c r="L27" i="17" a="1"/>
  <c r="L27" i="17" s="1"/>
  <c r="A29" i="17"/>
  <c r="K27" i="17"/>
  <c r="D27" i="17"/>
  <c r="B28" i="17"/>
  <c r="C27" i="17"/>
  <c r="K16" i="12" l="1"/>
  <c r="M16" i="12"/>
  <c r="G29" i="12"/>
  <c r="H30" i="12"/>
  <c r="H28" i="17"/>
  <c r="G28" i="17"/>
  <c r="F28" i="17"/>
  <c r="J17" i="17"/>
  <c r="N17" i="17" s="1"/>
  <c r="L28" i="17" a="1"/>
  <c r="L28" i="17" s="1"/>
  <c r="A30" i="17"/>
  <c r="E29" i="17"/>
  <c r="K28" i="17"/>
  <c r="C28" i="17"/>
  <c r="B29" i="17"/>
  <c r="D28" i="17"/>
  <c r="J17" i="12" l="1"/>
  <c r="G30" i="12"/>
  <c r="G31" i="12" s="1"/>
  <c r="H31" i="12"/>
  <c r="G29" i="17"/>
  <c r="H29" i="17"/>
  <c r="F29" i="17"/>
  <c r="E30" i="17"/>
  <c r="L29" i="17" a="1"/>
  <c r="L29" i="17" s="1"/>
  <c r="K29" i="17"/>
  <c r="A31" i="17"/>
  <c r="C29" i="17"/>
  <c r="D29" i="17"/>
  <c r="B30" i="17"/>
  <c r="M17" i="17"/>
  <c r="O17" i="17"/>
  <c r="K17" i="12" l="1"/>
  <c r="L17" i="12"/>
  <c r="M17" i="12"/>
  <c r="H30" i="17"/>
  <c r="G30" i="17"/>
  <c r="F30" i="17"/>
  <c r="J18" i="17"/>
  <c r="L30" i="17" a="1"/>
  <c r="L30" i="17" s="1"/>
  <c r="K30" i="17"/>
  <c r="A32" i="17"/>
  <c r="E31" i="17"/>
  <c r="B31" i="17"/>
  <c r="D30" i="17"/>
  <c r="C30" i="17"/>
  <c r="J18" i="12" l="1"/>
  <c r="L18" i="12" s="1"/>
  <c r="G31" i="17"/>
  <c r="H31" i="17"/>
  <c r="F31" i="17"/>
  <c r="E32" i="17"/>
  <c r="L31" i="17" a="1"/>
  <c r="L31" i="17" s="1"/>
  <c r="A33" i="17"/>
  <c r="K31" i="17"/>
  <c r="B32" i="17"/>
  <c r="D31" i="17"/>
  <c r="C31" i="17"/>
  <c r="M18" i="17"/>
  <c r="N18" i="17"/>
  <c r="O18" i="17"/>
  <c r="K18" i="12" l="1"/>
  <c r="M18" i="12"/>
  <c r="J19" i="12" s="1"/>
  <c r="J19" i="17"/>
  <c r="M19" i="17" s="1"/>
  <c r="H32" i="17"/>
  <c r="G32" i="17"/>
  <c r="F32" i="17"/>
  <c r="O19" i="17"/>
  <c r="L32" i="17"/>
  <c r="A34" i="17"/>
  <c r="E33" i="17"/>
  <c r="K32" i="17"/>
  <c r="C32" i="17"/>
  <c r="B33" i="17"/>
  <c r="D32" i="17"/>
  <c r="K19" i="12" l="1"/>
  <c r="L19" i="12"/>
  <c r="M19" i="12"/>
  <c r="N19" i="17"/>
  <c r="G33" i="17"/>
  <c r="H33" i="17"/>
  <c r="F33" i="17"/>
  <c r="A35" i="17"/>
  <c r="E34" i="17"/>
  <c r="L33" i="17"/>
  <c r="K33" i="17"/>
  <c r="D33" i="17"/>
  <c r="C33" i="17"/>
  <c r="B34" i="17"/>
  <c r="J26" i="12" l="1"/>
  <c r="M26" i="12" s="1"/>
  <c r="J20" i="12"/>
  <c r="K20" i="12" s="1"/>
  <c r="G34" i="17"/>
  <c r="H34" i="17"/>
  <c r="F34" i="17"/>
  <c r="K34" i="17"/>
  <c r="L34" i="17"/>
  <c r="A36" i="17"/>
  <c r="E35" i="17"/>
  <c r="B35" i="17"/>
  <c r="D34" i="17"/>
  <c r="C34" i="17"/>
  <c r="J20" i="17"/>
  <c r="L20" i="12" l="1"/>
  <c r="L26" i="12"/>
  <c r="M20" i="12"/>
  <c r="A37" i="17"/>
  <c r="E36" i="17"/>
  <c r="L35" i="17"/>
  <c r="K35" i="17"/>
  <c r="D35" i="17"/>
  <c r="C35" i="17"/>
  <c r="B36" i="17"/>
  <c r="M20" i="17"/>
  <c r="O20" i="17"/>
  <c r="N20" i="17"/>
  <c r="G35" i="17"/>
  <c r="H35" i="17"/>
  <c r="F35" i="17"/>
  <c r="J27" i="12" l="1"/>
  <c r="M27" i="12" s="1"/>
  <c r="J21" i="12"/>
  <c r="K21" i="12" s="1"/>
  <c r="H36" i="17"/>
  <c r="G36" i="17"/>
  <c r="F36" i="17"/>
  <c r="L36" i="17"/>
  <c r="A38" i="17"/>
  <c r="E37" i="17"/>
  <c r="K36" i="17"/>
  <c r="B37" i="17"/>
  <c r="C36" i="17"/>
  <c r="D36" i="17"/>
  <c r="J21" i="17"/>
  <c r="M21" i="17" s="1"/>
  <c r="L21" i="12" l="1"/>
  <c r="L27" i="12"/>
  <c r="J28" i="12" s="1"/>
  <c r="M28" i="12" s="1"/>
  <c r="M21" i="12"/>
  <c r="N21" i="17"/>
  <c r="A39" i="17"/>
  <c r="E38" i="17"/>
  <c r="K37" i="17"/>
  <c r="L37" i="17"/>
  <c r="B38" i="17"/>
  <c r="C37" i="17"/>
  <c r="D37" i="17"/>
  <c r="G37" i="17"/>
  <c r="H37" i="17"/>
  <c r="F37" i="17"/>
  <c r="O21" i="17"/>
  <c r="J22" i="17" s="1"/>
  <c r="M22" i="17" s="1"/>
  <c r="J22" i="12" l="1"/>
  <c r="L28" i="12"/>
  <c r="J29" i="12" s="1"/>
  <c r="M29" i="12" s="1"/>
  <c r="M22" i="12"/>
  <c r="K22" i="12"/>
  <c r="L22" i="12"/>
  <c r="K38" i="17"/>
  <c r="L38" i="17"/>
  <c r="A40" i="17"/>
  <c r="B39" i="17"/>
  <c r="D38" i="17"/>
  <c r="E40" i="17"/>
  <c r="C38" i="17"/>
  <c r="B40" i="17"/>
  <c r="O22" i="17"/>
  <c r="N22" i="17"/>
  <c r="H38" i="17"/>
  <c r="G38" i="17"/>
  <c r="E39" i="17"/>
  <c r="F38" i="17"/>
  <c r="J23" i="12" l="1"/>
  <c r="L29" i="12"/>
  <c r="J30" i="12" s="1"/>
  <c r="L30" i="12" s="1"/>
  <c r="A41" i="17"/>
  <c r="K39" i="17"/>
  <c r="K40" i="17" s="1"/>
  <c r="L39" i="17"/>
  <c r="B41" i="17"/>
  <c r="E41" i="17"/>
  <c r="F39" i="17"/>
  <c r="G39" i="17"/>
  <c r="H39" i="17"/>
  <c r="J23" i="17"/>
  <c r="M23" i="17" s="1"/>
  <c r="G40" i="17"/>
  <c r="H40" i="17"/>
  <c r="F40" i="17"/>
  <c r="K23" i="12" l="1"/>
  <c r="L23" i="12"/>
  <c r="M23" i="12"/>
  <c r="M30" i="12"/>
  <c r="J31" i="12" s="1"/>
  <c r="L31" i="12" s="1"/>
  <c r="L40" i="17"/>
  <c r="L41" i="17" s="1"/>
  <c r="K41" i="17"/>
  <c r="O23" i="17"/>
  <c r="N23" i="17"/>
  <c r="F41" i="17"/>
  <c r="H41" i="17"/>
  <c r="G41" i="17"/>
  <c r="J24" i="12" l="1"/>
  <c r="M31" i="12"/>
  <c r="J24" i="17"/>
  <c r="M24" i="17" s="1"/>
  <c r="K24" i="12" l="1"/>
  <c r="L24" i="12"/>
  <c r="M24" i="12"/>
  <c r="N24" i="17"/>
  <c r="O24" i="17"/>
  <c r="J25" i="12" l="1"/>
  <c r="K25" i="12" s="1"/>
  <c r="J25" i="17"/>
  <c r="M25" i="17" s="1"/>
  <c r="L25" i="12" l="1"/>
  <c r="M25" i="12"/>
  <c r="N25" i="17"/>
  <c r="O25" i="17"/>
  <c r="J26" i="17" l="1"/>
  <c r="M26" i="17" s="1"/>
  <c r="N26" i="17" l="1"/>
  <c r="O26" i="17"/>
  <c r="J27" i="17" l="1"/>
  <c r="M27" i="17" l="1"/>
  <c r="N27" i="17"/>
  <c r="O27" i="17"/>
  <c r="J28" i="17" l="1"/>
  <c r="M28" i="17" s="1"/>
  <c r="N28" i="17" l="1"/>
  <c r="O28" i="17"/>
  <c r="J29" i="17" l="1"/>
  <c r="M29" i="17" s="1"/>
  <c r="N29" i="17" l="1"/>
  <c r="O29" i="17"/>
  <c r="J30" i="17" l="1"/>
  <c r="M30" i="17" s="1"/>
  <c r="N30" i="17" l="1"/>
  <c r="O30" i="17"/>
  <c r="J31" i="17" l="1"/>
  <c r="M31" i="17" s="1"/>
  <c r="N31" i="17" l="1"/>
  <c r="O31" i="17"/>
  <c r="J32" i="17" l="1"/>
  <c r="M32" i="17" s="1"/>
  <c r="N32" i="17" l="1"/>
  <c r="O32" i="17"/>
  <c r="J33" i="17" l="1"/>
  <c r="M33" i="17" s="1"/>
  <c r="N33" i="17" l="1"/>
  <c r="O33" i="17"/>
  <c r="J34" i="17" l="1"/>
  <c r="M34" i="17" s="1"/>
  <c r="N34" i="17" l="1"/>
  <c r="O34" i="17"/>
  <c r="J35" i="17" l="1"/>
  <c r="M35" i="17" s="1"/>
  <c r="N35" i="17" l="1"/>
  <c r="O35" i="17"/>
  <c r="J36" i="17" l="1"/>
  <c r="M36" i="17" s="1"/>
  <c r="N36" i="17" l="1"/>
  <c r="O36" i="17"/>
  <c r="J37" i="17" l="1"/>
  <c r="M37" i="17" s="1"/>
  <c r="N37" i="17"/>
  <c r="O37" i="17" l="1"/>
  <c r="J38" i="17" l="1"/>
  <c r="N38" i="17" s="1"/>
  <c r="O38" i="17" l="1"/>
  <c r="J40" i="17" s="1"/>
  <c r="J39" i="17" l="1"/>
  <c r="M40" i="17"/>
  <c r="N40" i="17"/>
  <c r="M39" i="17"/>
  <c r="M38" i="17"/>
  <c r="N39" i="17"/>
  <c r="O40" i="17"/>
  <c r="O39" i="17"/>
  <c r="J41" i="17" l="1"/>
  <c r="M41" i="17" s="1"/>
  <c r="N41" i="17" l="1"/>
  <c r="O41" i="17"/>
  <c r="C41" i="17"/>
  <c r="C39" i="17"/>
  <c r="C40" i="17"/>
  <c r="D40" i="17"/>
  <c r="D39" i="17"/>
  <c r="D41" i="17"/>
</calcChain>
</file>

<file path=xl/sharedStrings.xml><?xml version="1.0" encoding="utf-8"?>
<sst xmlns="http://schemas.openxmlformats.org/spreadsheetml/2006/main" count="504" uniqueCount="271">
  <si>
    <t>Chamber ID</t>
  </si>
  <si>
    <t>QC4 arrival</t>
  </si>
  <si>
    <t>Electric test</t>
  </si>
  <si>
    <t>HV scan</t>
  </si>
  <si>
    <t>Stability start</t>
  </si>
  <si>
    <t>Leak test</t>
  </si>
  <si>
    <t>SM ID</t>
  </si>
  <si>
    <t>CMS-RE4-3-Ghent-006</t>
  </si>
  <si>
    <t>CMS-RE4-2-CERN-016</t>
  </si>
  <si>
    <t>CMS-RE4-3-Ghent-003</t>
  </si>
  <si>
    <t>CMS-RE4-2-CERN-017</t>
  </si>
  <si>
    <t>CMS-RE4-2-CERN-013</t>
  </si>
  <si>
    <t>CMS-RE4-2-CERN-014</t>
  </si>
  <si>
    <t>CMS-RE4-2-CERN-012</t>
  </si>
  <si>
    <t>CMS-RE4-2-CERN-015</t>
  </si>
  <si>
    <t>CMS-RE4-2-CERN-018</t>
  </si>
  <si>
    <t>CMS-RE4-3-CERN-011</t>
  </si>
  <si>
    <t>CMS-RE4-3-CERN-010</t>
  </si>
  <si>
    <t>Back to QC3</t>
  </si>
  <si>
    <t>Back to QC4</t>
  </si>
  <si>
    <t>SM delivery</t>
  </si>
  <si>
    <t>Status</t>
  </si>
  <si>
    <t>Stability end</t>
  </si>
  <si>
    <t>COMMENTS</t>
  </si>
  <si>
    <t>Cahnge the HV channel, Pressure/Humidity/Temperture values</t>
  </si>
  <si>
    <t>CMS-RE4-3-CERN-031</t>
  </si>
  <si>
    <t>CMS-RE4-3-CERN-027</t>
  </si>
  <si>
    <t>CMS-RE4-3-CERN-028</t>
  </si>
  <si>
    <t>CMS-RE4-3-CERN-034</t>
  </si>
  <si>
    <t>CMS-RE4-3-CERN-029</t>
  </si>
  <si>
    <t>CMS-RE4-2-BARC-023</t>
  </si>
  <si>
    <t xml:space="preserve">CMS-RE4-2-BARC-019 </t>
  </si>
  <si>
    <t xml:space="preserve">CMS-RE4-2-BARC-021 </t>
  </si>
  <si>
    <t>CMS-RE4-2-BARC-024</t>
  </si>
  <si>
    <t>CMS-RE4-2-BARC-009</t>
  </si>
  <si>
    <t>CMS-RE4-2-BARC-022</t>
  </si>
  <si>
    <t>CMS-RE4-2-BARC-005</t>
  </si>
  <si>
    <t>CMS-RE4-3-CERN-032</t>
  </si>
  <si>
    <t>CMS-RE4-3-CERN-033</t>
  </si>
  <si>
    <t>CMS-RE4-3-CERN-035</t>
  </si>
  <si>
    <t>chambers</t>
  </si>
  <si>
    <t>Reception date</t>
  </si>
  <si>
    <t xml:space="preserve">SM assembled </t>
  </si>
  <si>
    <t>Gas leak test</t>
  </si>
  <si>
    <t>Cooling test</t>
  </si>
  <si>
    <t>DB updated</t>
  </si>
  <si>
    <t>DB Updated</t>
  </si>
  <si>
    <t>Stored to the rack for P5</t>
  </si>
  <si>
    <t>We fixed it ourselves (Guillaume)</t>
  </si>
  <si>
    <t>Removed</t>
  </si>
  <si>
    <t>CMS-RE4-2-BARC-007</t>
  </si>
  <si>
    <t>The data is in two files, so it has been downloaded to the database twice</t>
  </si>
  <si>
    <t>The HV test was not uploaded : The HV test does not have a value for 1000V, so it is not possible to submit the file to the database</t>
  </si>
  <si>
    <t>Informationfor the HV scan is in the database, but it does not look to be there</t>
  </si>
  <si>
    <t>I forgot to upload the files for the leak test</t>
  </si>
  <si>
    <t>there is no excel file for the leak test!!</t>
  </si>
  <si>
    <t>Hardware thresholds board two too low ~200 -&gt; Values Adjusted on 31/05 -- there is no excel file for the leak test!!</t>
  </si>
  <si>
    <t>CHAMBER</t>
  </si>
  <si>
    <t>ACTIONS</t>
  </si>
  <si>
    <t>CMS-RE4-3-CERN-036</t>
  </si>
  <si>
    <t>CMS-RE4-3-CERN-037</t>
  </si>
  <si>
    <t>CMS-RE4-3-CERN-039</t>
  </si>
  <si>
    <t>CMS-RE4-3-CERN-038</t>
  </si>
  <si>
    <t>I forgot to upload the files in the leak test</t>
  </si>
  <si>
    <t>Coonectivity</t>
  </si>
  <si>
    <t>Stability test time [days]</t>
  </si>
  <si>
    <t>The current behavior was increasing, but we validated</t>
  </si>
  <si>
    <t>Comments</t>
  </si>
  <si>
    <t>Actions</t>
  </si>
  <si>
    <t>Chambers RE4-2 ready per week</t>
  </si>
  <si>
    <t>Chambers RE4-3 ready per week</t>
  </si>
  <si>
    <t>SM</t>
  </si>
  <si>
    <t>CMS-RE4-3-CERN-040</t>
  </si>
  <si>
    <t>CMS-RE4-3-CERN-025</t>
  </si>
  <si>
    <t>CMS-RE4-3-CERN-041</t>
  </si>
  <si>
    <t>CMS-RE4-3-CERN-043</t>
  </si>
  <si>
    <t>CMS-RE4-3-CERN-042</t>
  </si>
  <si>
    <t>Hardware thresholds board one too low ~188</t>
  </si>
  <si>
    <t xml:space="preserve"> RE4-3 ready </t>
  </si>
  <si>
    <t xml:space="preserve">RE4-2 ready </t>
  </si>
  <si>
    <t>remaining RE4-2</t>
  </si>
  <si>
    <t>remaining RE4-3</t>
  </si>
  <si>
    <t>Column2</t>
  </si>
  <si>
    <t>Column3</t>
  </si>
  <si>
    <t>Week starting</t>
  </si>
  <si>
    <t>Modules Total</t>
  </si>
  <si>
    <t>CMS-RE4-2-BARC-019</t>
  </si>
  <si>
    <t>CMS-RE4-3-GENT-026</t>
  </si>
  <si>
    <t>CMS-RE4-3-GENT-008</t>
  </si>
  <si>
    <t>CMS-RE4-3-GENT-044</t>
  </si>
  <si>
    <t>CMS-RE4-3-GENT-030</t>
  </si>
  <si>
    <t>CMS-RE4-3-GENT-046</t>
  </si>
  <si>
    <t>CMS-RE4-3-GENT-047</t>
  </si>
  <si>
    <t xml:space="preserve"> </t>
  </si>
  <si>
    <t>CMS-RE4-2-BARC-021</t>
  </si>
  <si>
    <t>leakage was in the test system not in the chamber</t>
  </si>
  <si>
    <t>Hardware thresholds board one FEB 4 high ~227, fixed n 15/07/2013 in QC4</t>
  </si>
  <si>
    <t>15-juil</t>
  </si>
  <si>
    <t>Fridays</t>
  </si>
  <si>
    <t>16-juil</t>
  </si>
  <si>
    <t>CMS-RE4-2-CERN-050</t>
  </si>
  <si>
    <t>CMS-RE4-2-CERN-056</t>
  </si>
  <si>
    <t>CMS-RE4-2-CERN-055</t>
  </si>
  <si>
    <t>LV test 1st try was not passed. Digital current to high above 930. Steffano is fixing it in QC4</t>
  </si>
  <si>
    <t>Wrong PLW uploaded for the bottom gap</t>
  </si>
  <si>
    <t>Wrong XLS uploaded for the bottom gap</t>
  </si>
  <si>
    <t>19-juil</t>
  </si>
  <si>
    <t>Expected arrival</t>
  </si>
  <si>
    <t>Received</t>
  </si>
  <si>
    <t>Delivered</t>
  </si>
  <si>
    <t>Expected RE4-2</t>
  </si>
  <si>
    <t>Received RE4-2</t>
  </si>
  <si>
    <t>Expected SM</t>
  </si>
  <si>
    <t>Under Test</t>
  </si>
  <si>
    <t>To be delivered</t>
  </si>
  <si>
    <t>Expecting</t>
  </si>
  <si>
    <t>29-juil</t>
  </si>
  <si>
    <t>30-juil</t>
  </si>
  <si>
    <t>DELAY RESPECT TO THE CALENDAR</t>
  </si>
  <si>
    <t>DAYS</t>
  </si>
  <si>
    <t>DELIVERED</t>
  </si>
  <si>
    <t>UNDER TEST</t>
  </si>
  <si>
    <t>EXPECTING</t>
  </si>
  <si>
    <t>RECEIVED</t>
  </si>
  <si>
    <t>Expected RE4-3</t>
  </si>
  <si>
    <t>TO BE DELIVERED</t>
  </si>
  <si>
    <t xml:space="preserve">Scheduled </t>
  </si>
  <si>
    <t>Expected Delivery</t>
  </si>
  <si>
    <t>Expected Arrival</t>
  </si>
  <si>
    <t>CMS-RE4-2-CERN-059</t>
  </si>
  <si>
    <t xml:space="preserve">CMS-RE4-2-CERN-060 </t>
  </si>
  <si>
    <t>CMS-RE4-2-CERN-057</t>
  </si>
  <si>
    <t>CMS-RE4-2-CERN-065</t>
  </si>
  <si>
    <t>CMS-RE4-2-CERN-062</t>
  </si>
  <si>
    <t>28/05/2013, 20/08/2013</t>
  </si>
  <si>
    <t>Bottom gap behaviour bad ,08/20/2013 : chamber moved to QC3 to change the bottom gap</t>
  </si>
  <si>
    <t>07/24/2013</t>
  </si>
  <si>
    <t>08/20/2013 15:30</t>
  </si>
  <si>
    <t>CMS-RE4-3-GENT-052</t>
  </si>
  <si>
    <t>CMS-RE4-3-GENT-048</t>
  </si>
  <si>
    <t>CMS-RE4-3-GENT-054</t>
  </si>
  <si>
    <t>CMS-RE4-3-GENT-049</t>
  </si>
  <si>
    <t>CMS-RE4-3-GENT-045</t>
  </si>
  <si>
    <t xml:space="preserve">chamber leak &gt; 150% of the Sum of the bot leak rate and Top leak rate </t>
  </si>
  <si>
    <t>08/20/2013 :Removed to QC3 to change the HV connector</t>
  </si>
  <si>
    <t xml:space="preserve"> leak rate  &gt; 150% of the sum of bot TOPthe leak rates  ) : new leak done no leak, loose connector behind the PP, now OK</t>
  </si>
  <si>
    <t>Bottom current 0 confirmed ( swap cables, change module, cable --&gt;Ibot=0)</t>
  </si>
  <si>
    <t>The connector for the electrical test is broken.Nevertheles, It is still possible to connect; Hardware thresholds board two all FEB =200 , Thresholds adjusted 28/08</t>
  </si>
  <si>
    <t>CMS-RE4-2-CERN-063</t>
  </si>
  <si>
    <t>CMS-RE4-2-CERN-064</t>
  </si>
  <si>
    <t>CMS-RE4-2-CERN-066</t>
  </si>
  <si>
    <t>CMS-RE4-2-CERN-067</t>
  </si>
  <si>
    <t>CMS-RE4-2-CERN-068</t>
  </si>
  <si>
    <t>CMS-RE4-2-CERN-053</t>
  </si>
  <si>
    <t>CMS-RE4-2-CERN-061</t>
  </si>
  <si>
    <t>CMS-RE4-2-CERN-060</t>
  </si>
  <si>
    <t>Hardware thresholds board two all FEB ~200 -- have been adjusted 03/09</t>
  </si>
  <si>
    <t>Hardware thresholds board one too low ~161.Vth adjusted 03/09 Information for the HV scan is in the database, but it does not look to be there. Restarted monitoring on 05/07/2013</t>
  </si>
  <si>
    <t>CMS-RE4-3-CERN-076</t>
  </si>
  <si>
    <t>CMS-RE4-3-CERN-072</t>
  </si>
  <si>
    <t>CMS-RE4-2-CERN-051</t>
  </si>
  <si>
    <t>CMS-RE4-2-CERN-069</t>
  </si>
  <si>
    <t>CMS-RE4-2-CERN-073</t>
  </si>
  <si>
    <t>CMS-RE4-2-CERN-079</t>
  </si>
  <si>
    <t>CMS-RE4-2-CERN-020</t>
  </si>
  <si>
    <t>CMS-RE4-3-Ghent-026</t>
  </si>
  <si>
    <t>VTH2,VTH4 of Board 2 =220,  VTH3,VTH4 of Board 0=220,VTH2 of Board 0=225 :DONE</t>
  </si>
  <si>
    <t>CMS-RE4-3-Ghent-008</t>
  </si>
  <si>
    <t>adjust thresholds board2 ~200 done 19/09 now ok</t>
  </si>
  <si>
    <t>CMS-RE4-3-Ghent-046</t>
  </si>
  <si>
    <t>adjust thresholds board2 ~200, done 19/09 now ok</t>
  </si>
  <si>
    <t>VTH1 Board 0 = 220  to be adjusted done on the 19/9</t>
  </si>
  <si>
    <t>CMS-RE4-3-Ghent-047</t>
  </si>
  <si>
    <t>adjust thresholds board2 ~200 :done</t>
  </si>
  <si>
    <t>VTH2 VTH4 of Board 1 =220 :done</t>
  </si>
  <si>
    <t>CMS-RE4-3-Ghent-044</t>
  </si>
  <si>
    <t>adjust thresholds board2 ~200, done 23/09 now ok</t>
  </si>
  <si>
    <t>VTH4 Board 0 = 222  to be adjusted , 23/09 done</t>
  </si>
  <si>
    <t>CMS-RE4-3-Ghent-052</t>
  </si>
  <si>
    <t>All Hardware thresholds for all boards are too low ~205-210, 24/09 done</t>
  </si>
  <si>
    <t>CMS-RE4-3-Ghent-058</t>
  </si>
  <si>
    <t>adjust threshold VTH1 board1 ~259:DONE</t>
  </si>
  <si>
    <t>CMS-RE4-3-Ghent-048</t>
  </si>
  <si>
    <t>Sabino performed the leak test, and Guillaume got the excel files and uploaded the database. Checked.</t>
  </si>
  <si>
    <t>CMS-RE4-3-Ghent-054</t>
  </si>
  <si>
    <t xml:space="preserve">All Hardware thresholds for all boards are too low ~205-210:DONE : Brd2 There is a difference of +10 when comparing the thresholds from the voltimeter and the LabView interface. We set up the thresholds so the LabView interface give us 212. </t>
  </si>
  <si>
    <t>CMS-RE4-2-CERN-078</t>
  </si>
  <si>
    <t>CMS-RE4-2-CERN-075</t>
  </si>
  <si>
    <t>CMS-RE4-3-CERN-071</t>
  </si>
  <si>
    <t>CMS-RE4-3-CERN-074</t>
  </si>
  <si>
    <t>9/26/13</t>
  </si>
  <si>
    <t>CMS-RE4-3-CERN-077</t>
  </si>
  <si>
    <t>CMS-RE4-3-CERN-070</t>
  </si>
  <si>
    <t>CMS-RE4-2-CERN-080</t>
  </si>
  <si>
    <t>08/20/2013 : Removed to QC3, tripolar problem, frequent trips , after change the 3 polar we get again  one trip/4-5 days on the top gap--&gt; 7/10/2013 ch goes back to QC3</t>
  </si>
  <si>
    <t>07/24/2013, 5 /09/2013</t>
  </si>
  <si>
    <t>08/20/2013 15:30, 10/07/2013</t>
  </si>
  <si>
    <t>20/08/2013, 07/10/2013</t>
  </si>
  <si>
    <t>Hardware thresholds board two all FEB ~200 --, thr adjusted again 21/10.2013</t>
  </si>
  <si>
    <t>CMS-RE4-3-Ghent-045</t>
  </si>
  <si>
    <t xml:space="preserve">adjust thresholds board2 ~208, the digital value is a low DONE : Brd2 There is a difference of +7 when comparing the thresholds from the voltimeter and the LabView interface. We set up the thresholds so the LabView interface give us 208. </t>
  </si>
  <si>
    <t>TEAM</t>
  </si>
  <si>
    <t>Plamen-Alexander</t>
  </si>
  <si>
    <t>Plamen-Iury</t>
  </si>
  <si>
    <t>Iury</t>
  </si>
  <si>
    <t>CMS-RE4-3-GENT-058</t>
  </si>
  <si>
    <t>Brd2:VTH1:322, adjusted 05/11/2013</t>
  </si>
  <si>
    <t>CMS-RE4-3-Ghent-049</t>
  </si>
  <si>
    <t>Stability test failed for the bottom Gap, I increase &gt;&gt; 50% --&gt;17/09/2013:QC3 to replace the bottom gap :1/10 gap replaced</t>
  </si>
  <si>
    <t>All threshold have to be checked</t>
  </si>
  <si>
    <t>All Hardware thresholds for all boards are too low ~205-210, adjusted on 7 november 2013</t>
  </si>
  <si>
    <t>Brd2-VTH1 : 259, Bdr2-VTH4:210 to be adjusted, 13//11 done</t>
  </si>
  <si>
    <t>Brd0-VTH1 : 225, Bdr2-VTH1:220 done 13/11</t>
  </si>
  <si>
    <t>Brd0:VTHall ~ 208, both gaps to be changed, current increase</t>
  </si>
  <si>
    <t>All threshold have to be checked, done 13/11</t>
  </si>
  <si>
    <t>AC PS</t>
  </si>
  <si>
    <t>DC PS</t>
  </si>
  <si>
    <t>FEBs</t>
  </si>
  <si>
    <t>commentss</t>
  </si>
  <si>
    <t>Gas CH</t>
  </si>
  <si>
    <t>CAN2</t>
  </si>
  <si>
    <t>CAN3</t>
  </si>
  <si>
    <t>CAN1</t>
  </si>
  <si>
    <t>Starting</t>
  </si>
  <si>
    <t>FAR side 22/11/2013</t>
  </si>
  <si>
    <t>3 x  new feb = 0.8</t>
  </si>
  <si>
    <t>3 x old feb = 0.7</t>
  </si>
  <si>
    <t xml:space="preserve"> 0.350/0.704  All Brds higher than 230==&gt;adjusted</t>
  </si>
  <si>
    <t>Brd2: VTH2 210,VTH2 210, VTH 3 210==&gt;adjusted</t>
  </si>
  <si>
    <t>Brd1:  VTH3 225==&gt;adjusted</t>
  </si>
  <si>
    <t>Brd1 : VTH2 220==&gt;adjusted</t>
  </si>
  <si>
    <t>ok</t>
  </si>
  <si>
    <t>Brd2: VTH3 220==&gt;adjusted</t>
  </si>
  <si>
    <t>C1 -15&amp;16, repaired</t>
  </si>
  <si>
    <t>25/25,   4-0, 7</t>
  </si>
  <si>
    <t>pino-7,12-2,20</t>
  </si>
  <si>
    <t>26/25,2-4,6</t>
  </si>
  <si>
    <t>2/18,14-0,22</t>
  </si>
  <si>
    <t>pino-1,0-4,3</t>
  </si>
  <si>
    <t>29/15,10-2,17</t>
  </si>
  <si>
    <t>pino-3, 4-4,9</t>
  </si>
  <si>
    <t>43/14, 10-4,18</t>
  </si>
  <si>
    <t>pino-13,2-2,5</t>
  </si>
  <si>
    <t>pino-4,4-2,8</t>
  </si>
  <si>
    <t>CMS-RE4-2-CERN-0</t>
  </si>
  <si>
    <t>CMS-RE4-3-CERN-0</t>
  </si>
  <si>
    <t>CMS-RE4-3-GHENT-006</t>
  </si>
  <si>
    <t>OK</t>
  </si>
  <si>
    <t>conector C2-1 dead, cable to be changed?, repareid</t>
  </si>
  <si>
    <t>3/18, 12-4,21   Imon bot =0 !!</t>
  </si>
  <si>
    <t>pino-8, 12-0,19,   Imon bot =0 !!</t>
  </si>
  <si>
    <t>Brd0-VTH1 : 308, VTH2:220, VTH3:220, VTH4:227, adjusted 29/11/2013</t>
  </si>
  <si>
    <t>NEAR side 04/12/2013</t>
  </si>
  <si>
    <t>trial  25/10/2013,  NEAR side 04/12/2013</t>
  </si>
  <si>
    <t>NEAR side 04/12/2013/11/2013</t>
  </si>
  <si>
    <t>Shipment Date to P5</t>
  </si>
  <si>
    <t>Back to QC3 because of the Increasing current behaviour of the  top layer</t>
  </si>
  <si>
    <t>CMS-RE4-3-CERN-088</t>
  </si>
  <si>
    <t>2nd ENDCAP</t>
  </si>
  <si>
    <t>CHECKS DONE</t>
  </si>
  <si>
    <t>2nd Endcap</t>
  </si>
  <si>
    <t>Actual Assembly</t>
  </si>
  <si>
    <t>SM tests</t>
  </si>
  <si>
    <t>DISK RE+4</t>
  </si>
  <si>
    <t>22/09/2014 SM return to 904  Overpressure of 5 bars</t>
  </si>
  <si>
    <t>CMS-RE4-2-CERN-098</t>
  </si>
  <si>
    <t>10/04/2014 -trolley #4,                                                                  22/09/2014  - trolley # 1</t>
  </si>
  <si>
    <t>22/09/2014 - trolley #1</t>
  </si>
  <si>
    <t>CMS-RE4-3-GHENT-114</t>
  </si>
  <si>
    <t xml:space="preserve">Chamber GHENT-108  TW High currents Chamber replaced by RE4_3_ CERN-154  </t>
  </si>
  <si>
    <t>CMS-RE4-3-CERN-154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</si>
</sst>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C]d\-mmm;@"/>
    <numFmt numFmtId="165" formatCode="[$-40C]d\-mmm\-yy;@"/>
    <numFmt numFmtId="166" formatCode="[$-F800]dddd\,\ mmmm\ dd\,\ yyyy"/>
    <numFmt numFmtId="167" formatCode="[$-409]d\-mmm\-yy;@"/>
    <numFmt numFmtId="168" formatCode="[$-409]dd\-mmm\-yy;@"/>
    <numFmt numFmtId="169" formatCode="m/d/yy\ h:mm;@"/>
    <numFmt numFmtId="170" formatCode="[$-409]d\-mmm;@"/>
    <numFmt numFmtId="171" formatCode="0.000"/>
    <numFmt numFmtId="172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D9D9D9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rgb="FFFFC7CE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/>
      <diagonal style="thin">
        <color auto="1"/>
      </diagonal>
    </border>
    <border diagonalUp="1" diagonalDown="1">
      <left/>
      <right/>
      <top/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207">
    <xf numFmtId="0" fontId="0" fillId="0" borderId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1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0" fillId="0" borderId="0" xfId="0" applyNumberFormat="1"/>
    <xf numFmtId="165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NumberFormat="1" applyAlignment="1">
      <alignment horizontal="right" vertical="center"/>
    </xf>
    <xf numFmtId="167" fontId="4" fillId="0" borderId="0" xfId="0" applyNumberFormat="1" applyFont="1" applyAlignment="1">
      <alignment horizontal="center" wrapText="1"/>
    </xf>
    <xf numFmtId="167" fontId="5" fillId="2" borderId="0" xfId="2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4" fillId="0" borderId="0" xfId="0" applyNumberFormat="1" applyFont="1" applyAlignment="1">
      <alignment horizontal="center" wrapText="1"/>
    </xf>
    <xf numFmtId="168" fontId="0" fillId="0" borderId="0" xfId="0" applyNumberFormat="1" applyAlignment="1">
      <alignment horizontal="center"/>
    </xf>
    <xf numFmtId="167" fontId="2" fillId="3" borderId="0" xfId="1" applyNumberFormat="1" applyFill="1" applyAlignment="1">
      <alignment horizontal="center"/>
    </xf>
    <xf numFmtId="169" fontId="4" fillId="0" borderId="0" xfId="0" applyNumberFormat="1" applyFont="1" applyAlignment="1">
      <alignment horizontal="center" wrapText="1"/>
    </xf>
    <xf numFmtId="169" fontId="0" fillId="0" borderId="0" xfId="0" applyNumberFormat="1" applyAlignment="1">
      <alignment horizontal="center"/>
    </xf>
    <xf numFmtId="169" fontId="5" fillId="2" borderId="0" xfId="2" applyNumberFormat="1" applyAlignment="1">
      <alignment horizontal="center"/>
    </xf>
    <xf numFmtId="168" fontId="5" fillId="2" borderId="0" xfId="2" applyNumberFormat="1" applyAlignment="1">
      <alignment horizontal="center"/>
    </xf>
    <xf numFmtId="1" fontId="10" fillId="0" borderId="0" xfId="0" applyNumberFormat="1" applyFont="1" applyAlignment="1">
      <alignment horizontal="center"/>
    </xf>
    <xf numFmtId="166" fontId="7" fillId="0" borderId="0" xfId="0" applyNumberFormat="1" applyFont="1"/>
    <xf numFmtId="167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70" fontId="7" fillId="0" borderId="0" xfId="0" applyNumberFormat="1" applyFont="1" applyFill="1" applyBorder="1" applyAlignment="1">
      <alignment wrapText="1"/>
    </xf>
    <xf numFmtId="0" fontId="0" fillId="0" borderId="0" xfId="0" applyNumberFormat="1" applyAlignment="1">
      <alignment horizontal="center"/>
    </xf>
    <xf numFmtId="166" fontId="12" fillId="5" borderId="0" xfId="0" applyNumberFormat="1" applyFont="1" applyFill="1"/>
    <xf numFmtId="1" fontId="7" fillId="0" borderId="0" xfId="0" applyNumberFormat="1" applyFont="1" applyBorder="1"/>
    <xf numFmtId="0" fontId="7" fillId="0" borderId="0" xfId="0" applyFont="1" applyBorder="1"/>
    <xf numFmtId="1" fontId="8" fillId="0" borderId="0" xfId="0" applyNumberFormat="1" applyFont="1" applyBorder="1" applyAlignment="1">
      <alignment wrapText="1"/>
    </xf>
    <xf numFmtId="14" fontId="7" fillId="0" borderId="4" xfId="0" applyNumberFormat="1" applyFont="1" applyBorder="1"/>
    <xf numFmtId="1" fontId="0" fillId="0" borderId="0" xfId="0" applyNumberFormat="1" applyBorder="1"/>
    <xf numFmtId="1" fontId="0" fillId="0" borderId="5" xfId="0" applyNumberFormat="1" applyBorder="1"/>
    <xf numFmtId="14" fontId="7" fillId="0" borderId="6" xfId="0" applyNumberFormat="1" applyFont="1" applyBorder="1"/>
    <xf numFmtId="0" fontId="0" fillId="0" borderId="7" xfId="0" applyBorder="1"/>
    <xf numFmtId="170" fontId="7" fillId="0" borderId="7" xfId="0" applyNumberFormat="1" applyFont="1" applyFill="1" applyBorder="1" applyAlignment="1">
      <alignment wrapText="1"/>
    </xf>
    <xf numFmtId="1" fontId="7" fillId="0" borderId="7" xfId="0" applyNumberFormat="1" applyFont="1" applyBorder="1"/>
    <xf numFmtId="0" fontId="7" fillId="0" borderId="7" xfId="0" applyFont="1" applyBorder="1"/>
    <xf numFmtId="1" fontId="8" fillId="0" borderId="7" xfId="0" applyNumberFormat="1" applyFont="1" applyBorder="1" applyAlignment="1">
      <alignment wrapText="1"/>
    </xf>
    <xf numFmtId="1" fontId="0" fillId="0" borderId="7" xfId="0" applyNumberFormat="1" applyBorder="1"/>
    <xf numFmtId="1" fontId="0" fillId="0" borderId="8" xfId="0" applyNumberFormat="1" applyBorder="1"/>
    <xf numFmtId="1" fontId="7" fillId="0" borderId="4" xfId="0" applyNumberFormat="1" applyFont="1" applyBorder="1"/>
    <xf numFmtId="0" fontId="0" fillId="0" borderId="6" xfId="0" applyBorder="1"/>
    <xf numFmtId="1" fontId="13" fillId="0" borderId="4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 wrapText="1"/>
    </xf>
    <xf numFmtId="170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Border="1"/>
    <xf numFmtId="14" fontId="13" fillId="0" borderId="0" xfId="0" applyNumberFormat="1" applyFont="1" applyBorder="1"/>
    <xf numFmtId="1" fontId="14" fillId="5" borderId="6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166" fontId="14" fillId="5" borderId="7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 vertical="center"/>
    </xf>
    <xf numFmtId="14" fontId="13" fillId="6" borderId="0" xfId="0" applyNumberFormat="1" applyFont="1" applyFill="1" applyBorder="1"/>
    <xf numFmtId="1" fontId="13" fillId="6" borderId="4" xfId="0" applyNumberFormat="1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70" fontId="13" fillId="6" borderId="0" xfId="0" applyNumberFormat="1" applyFont="1" applyFill="1" applyBorder="1" applyAlignment="1">
      <alignment horizontal="center" wrapText="1"/>
    </xf>
    <xf numFmtId="0" fontId="13" fillId="6" borderId="0" xfId="0" applyFont="1" applyFill="1" applyBorder="1" applyAlignment="1">
      <alignment horizontal="center"/>
    </xf>
    <xf numFmtId="1" fontId="9" fillId="6" borderId="0" xfId="0" applyNumberFormat="1" applyFont="1" applyFill="1" applyBorder="1" applyAlignment="1">
      <alignment horizontal="center" wrapText="1"/>
    </xf>
    <xf numFmtId="165" fontId="11" fillId="0" borderId="0" xfId="0" applyNumberFormat="1" applyFont="1" applyAlignment="1">
      <alignment horizontal="center" vertical="center"/>
    </xf>
    <xf numFmtId="1" fontId="5" fillId="2" borderId="0" xfId="2" applyNumberFormat="1" applyAlignment="1">
      <alignment horizontal="center"/>
    </xf>
    <xf numFmtId="1" fontId="5" fillId="2" borderId="0" xfId="2" applyNumberFormat="1"/>
    <xf numFmtId="169" fontId="11" fillId="0" borderId="0" xfId="0" applyNumberFormat="1" applyFont="1" applyFill="1" applyAlignment="1">
      <alignment horizontal="center"/>
    </xf>
    <xf numFmtId="166" fontId="0" fillId="0" borderId="0" xfId="0" applyNumberFormat="1"/>
    <xf numFmtId="0" fontId="1" fillId="0" borderId="0" xfId="0" applyFont="1"/>
    <xf numFmtId="165" fontId="15" fillId="0" borderId="0" xfId="0" applyNumberFormat="1" applyFont="1" applyAlignment="1">
      <alignment horizontal="center" wrapText="1"/>
    </xf>
    <xf numFmtId="167" fontId="15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14" fontId="13" fillId="7" borderId="0" xfId="0" applyNumberFormat="1" applyFont="1" applyFill="1" applyBorder="1"/>
    <xf numFmtId="1" fontId="13" fillId="7" borderId="4" xfId="0" applyNumberFormat="1" applyFont="1" applyFill="1" applyBorder="1" applyAlignment="1">
      <alignment horizontal="center"/>
    </xf>
    <xf numFmtId="1" fontId="13" fillId="7" borderId="0" xfId="0" applyNumberFormat="1" applyFont="1" applyFill="1" applyBorder="1" applyAlignment="1">
      <alignment horizontal="center"/>
    </xf>
    <xf numFmtId="170" fontId="13" fillId="7" borderId="0" xfId="0" applyNumberFormat="1" applyFont="1" applyFill="1" applyBorder="1" applyAlignment="1">
      <alignment horizontal="center" wrapText="1"/>
    </xf>
    <xf numFmtId="0" fontId="13" fillId="7" borderId="0" xfId="0" applyFont="1" applyFill="1" applyBorder="1" applyAlignment="1">
      <alignment horizontal="center"/>
    </xf>
    <xf numFmtId="1" fontId="9" fillId="7" borderId="0" xfId="0" applyNumberFormat="1" applyFont="1" applyFill="1" applyBorder="1" applyAlignment="1">
      <alignment horizontal="center" wrapText="1"/>
    </xf>
    <xf numFmtId="0" fontId="0" fillId="0" borderId="0" xfId="0" applyFont="1"/>
    <xf numFmtId="1" fontId="0" fillId="0" borderId="0" xfId="0" applyNumberFormat="1" applyFont="1"/>
    <xf numFmtId="0" fontId="17" fillId="0" borderId="0" xfId="0" applyFont="1"/>
    <xf numFmtId="1" fontId="17" fillId="0" borderId="0" xfId="0" applyNumberFormat="1" applyFont="1"/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65" fontId="10" fillId="8" borderId="0" xfId="0" applyNumberFormat="1" applyFont="1" applyFill="1" applyAlignment="1">
      <alignment horizontal="center"/>
    </xf>
    <xf numFmtId="1" fontId="10" fillId="8" borderId="0" xfId="0" applyNumberFormat="1" applyFont="1" applyFill="1" applyAlignment="1">
      <alignment horizontal="center"/>
    </xf>
    <xf numFmtId="167" fontId="10" fillId="8" borderId="0" xfId="0" applyNumberFormat="1" applyFont="1" applyFill="1" applyAlignment="1">
      <alignment horizontal="center"/>
    </xf>
    <xf numFmtId="0" fontId="10" fillId="8" borderId="0" xfId="0" applyNumberFormat="1" applyFont="1" applyFill="1" applyAlignment="1">
      <alignment horizontal="center"/>
    </xf>
    <xf numFmtId="169" fontId="10" fillId="8" borderId="0" xfId="0" applyNumberFormat="1" applyFont="1" applyFill="1" applyAlignment="1">
      <alignment horizontal="center"/>
    </xf>
    <xf numFmtId="165" fontId="18" fillId="8" borderId="0" xfId="0" applyNumberFormat="1" applyFont="1" applyFill="1" applyAlignment="1">
      <alignment horizontal="center" vertical="center"/>
    </xf>
    <xf numFmtId="165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/>
    </xf>
    <xf numFmtId="165" fontId="19" fillId="8" borderId="0" xfId="0" applyNumberFormat="1" applyFont="1" applyFill="1" applyAlignment="1">
      <alignment horizontal="center"/>
    </xf>
    <xf numFmtId="168" fontId="19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165" fontId="20" fillId="8" borderId="0" xfId="0" applyNumberFormat="1" applyFont="1" applyFill="1" applyAlignment="1">
      <alignment horizontal="center"/>
    </xf>
    <xf numFmtId="1" fontId="19" fillId="8" borderId="0" xfId="0" applyNumberFormat="1" applyFont="1" applyFill="1" applyAlignment="1">
      <alignment horizontal="center"/>
    </xf>
    <xf numFmtId="167" fontId="19" fillId="8" borderId="0" xfId="0" applyNumberFormat="1" applyFont="1" applyFill="1" applyAlignment="1">
      <alignment horizontal="center"/>
    </xf>
    <xf numFmtId="0" fontId="19" fillId="8" borderId="0" xfId="0" applyNumberFormat="1" applyFont="1" applyFill="1" applyAlignment="1">
      <alignment horizontal="center"/>
    </xf>
    <xf numFmtId="0" fontId="19" fillId="8" borderId="0" xfId="0" applyFont="1" applyFill="1" applyAlignment="1">
      <alignment horizontal="center" wrapText="1"/>
    </xf>
    <xf numFmtId="1" fontId="15" fillId="8" borderId="0" xfId="0" applyNumberFormat="1" applyFont="1" applyFill="1"/>
    <xf numFmtId="0" fontId="21" fillId="9" borderId="0" xfId="0" applyFont="1" applyFill="1" applyAlignment="1">
      <alignment horizontal="center" vertical="top" wrapText="1"/>
    </xf>
    <xf numFmtId="1" fontId="1" fillId="0" borderId="0" xfId="0" applyNumberFormat="1" applyFont="1"/>
    <xf numFmtId="14" fontId="13" fillId="4" borderId="0" xfId="0" applyNumberFormat="1" applyFont="1" applyFill="1" applyBorder="1"/>
    <xf numFmtId="1" fontId="13" fillId="4" borderId="4" xfId="0" applyNumberFormat="1" applyFont="1" applyFill="1" applyBorder="1" applyAlignment="1">
      <alignment horizontal="center"/>
    </xf>
    <xf numFmtId="1" fontId="13" fillId="4" borderId="0" xfId="0" applyNumberFormat="1" applyFont="1" applyFill="1" applyBorder="1" applyAlignment="1">
      <alignment horizontal="center"/>
    </xf>
    <xf numFmtId="170" fontId="13" fillId="4" borderId="0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1" fontId="9" fillId="4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2" borderId="0" xfId="2" applyNumberFormat="1"/>
    <xf numFmtId="1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" fontId="11" fillId="4" borderId="0" xfId="0" applyNumberFormat="1" applyFont="1" applyFill="1" applyAlignment="1">
      <alignment horizontal="center"/>
    </xf>
    <xf numFmtId="0" fontId="5" fillId="2" borderId="0" xfId="2" applyAlignment="1">
      <alignment horizontal="center"/>
    </xf>
    <xf numFmtId="22" fontId="5" fillId="2" borderId="0" xfId="2" applyNumberFormat="1"/>
    <xf numFmtId="15" fontId="5" fillId="2" borderId="0" xfId="2" applyNumberFormat="1"/>
    <xf numFmtId="14" fontId="0" fillId="10" borderId="0" xfId="0" applyNumberFormat="1" applyFill="1"/>
    <xf numFmtId="169" fontId="22" fillId="11" borderId="0" xfId="204" applyNumberFormat="1" applyAlignment="1">
      <alignment horizontal="center"/>
    </xf>
    <xf numFmtId="1" fontId="22" fillId="11" borderId="0" xfId="204" applyNumberFormat="1"/>
    <xf numFmtId="0" fontId="23" fillId="0" borderId="0" xfId="0" applyFont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66" fontId="13" fillId="0" borderId="10" xfId="0" applyNumberFormat="1" applyFont="1" applyFill="1" applyBorder="1" applyAlignment="1">
      <alignment horizontal="center" wrapText="1"/>
    </xf>
    <xf numFmtId="1" fontId="13" fillId="0" borderId="10" xfId="0" applyNumberFormat="1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1" fillId="0" borderId="0" xfId="0" applyNumberFormat="1" applyFont="1" applyFill="1"/>
    <xf numFmtId="169" fontId="0" fillId="12" borderId="0" xfId="0" applyNumberFormat="1" applyFill="1" applyAlignment="1">
      <alignment horizontal="center"/>
    </xf>
    <xf numFmtId="1" fontId="0" fillId="12" borderId="0" xfId="0" applyNumberFormat="1" applyFill="1" applyAlignment="1">
      <alignment horizontal="center"/>
    </xf>
    <xf numFmtId="165" fontId="4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171" fontId="4" fillId="0" borderId="0" xfId="0" applyNumberFormat="1" applyFont="1" applyAlignment="1">
      <alignment horizontal="center" vertical="center" wrapText="1"/>
    </xf>
    <xf numFmtId="16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0" fillId="13" borderId="1" xfId="0" applyFill="1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3" fillId="13" borderId="1" xfId="0" applyFont="1" applyFill="1" applyBorder="1" applyAlignment="1">
      <alignment horizontal="center"/>
    </xf>
    <xf numFmtId="16" fontId="0" fillId="13" borderId="1" xfId="0" applyNumberFormat="1" applyFill="1" applyBorder="1" applyAlignment="1">
      <alignment horizontal="center"/>
    </xf>
    <xf numFmtId="165" fontId="3" fillId="13" borderId="0" xfId="0" applyNumberFormat="1" applyFont="1" applyFill="1" applyAlignment="1">
      <alignment horizontal="center" vertical="center"/>
    </xf>
    <xf numFmtId="167" fontId="0" fillId="13" borderId="0" xfId="0" applyNumberFormat="1" applyFill="1" applyAlignment="1">
      <alignment horizontal="center"/>
    </xf>
    <xf numFmtId="165" fontId="11" fillId="13" borderId="0" xfId="0" applyNumberFormat="1" applyFont="1" applyFill="1" applyAlignment="1">
      <alignment horizontal="center" vertical="center"/>
    </xf>
    <xf numFmtId="165" fontId="11" fillId="13" borderId="1" xfId="0" applyNumberFormat="1" applyFont="1" applyFill="1" applyBorder="1" applyAlignment="1">
      <alignment horizontal="center" vertical="center"/>
    </xf>
    <xf numFmtId="167" fontId="11" fillId="13" borderId="1" xfId="0" applyNumberFormat="1" applyFont="1" applyFill="1" applyBorder="1" applyAlignment="1">
      <alignment horizontal="center"/>
    </xf>
    <xf numFmtId="172" fontId="4" fillId="0" borderId="1" xfId="0" applyNumberFormat="1" applyFont="1" applyBorder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/>
    </xf>
    <xf numFmtId="14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22" fontId="0" fillId="6" borderId="0" xfId="0" applyNumberFormat="1" applyFill="1" applyAlignment="1">
      <alignment horizontal="center"/>
    </xf>
    <xf numFmtId="22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14" borderId="1" xfId="0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0" fontId="4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3" fillId="14" borderId="1" xfId="0" applyFont="1" applyFill="1" applyBorder="1" applyAlignment="1">
      <alignment horizontal="center"/>
    </xf>
    <xf numFmtId="16" fontId="0" fillId="14" borderId="1" xfId="0" applyNumberFormat="1" applyFill="1" applyBorder="1" applyAlignment="1">
      <alignment horizontal="center"/>
    </xf>
    <xf numFmtId="165" fontId="11" fillId="14" borderId="0" xfId="0" applyNumberFormat="1" applyFont="1" applyFill="1" applyAlignment="1">
      <alignment horizontal="center" vertical="center"/>
    </xf>
    <xf numFmtId="165" fontId="11" fillId="14" borderId="1" xfId="0" applyNumberFormat="1" applyFont="1" applyFill="1" applyBorder="1" applyAlignment="1">
      <alignment horizontal="center" vertical="center"/>
    </xf>
    <xf numFmtId="167" fontId="11" fillId="14" borderId="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5" fillId="13" borderId="0" xfId="2" applyNumberFormat="1" applyFill="1"/>
    <xf numFmtId="165" fontId="1" fillId="13" borderId="0" xfId="0" applyNumberFormat="1" applyFont="1" applyFill="1" applyAlignment="1">
      <alignment horizontal="center"/>
    </xf>
    <xf numFmtId="0" fontId="0" fillId="13" borderId="0" xfId="0" applyFill="1"/>
    <xf numFmtId="165" fontId="2" fillId="13" borderId="0" xfId="1" applyNumberFormat="1" applyFill="1" applyAlignment="1">
      <alignment horizontal="center"/>
    </xf>
    <xf numFmtId="22" fontId="5" fillId="13" borderId="0" xfId="2" applyNumberFormat="1" applyFill="1"/>
    <xf numFmtId="1" fontId="5" fillId="13" borderId="0" xfId="2" applyNumberFormat="1" applyFill="1" applyAlignment="1">
      <alignment horizontal="center"/>
    </xf>
    <xf numFmtId="167" fontId="5" fillId="13" borderId="0" xfId="2" applyNumberFormat="1" applyFill="1" applyAlignment="1">
      <alignment horizontal="center"/>
    </xf>
    <xf numFmtId="167" fontId="10" fillId="13" borderId="0" xfId="0" applyNumberFormat="1" applyFont="1" applyFill="1" applyAlignment="1">
      <alignment horizontal="center"/>
    </xf>
    <xf numFmtId="167" fontId="11" fillId="13" borderId="0" xfId="0" applyNumberFormat="1" applyFont="1" applyFill="1" applyAlignment="1">
      <alignment horizontal="center"/>
    </xf>
    <xf numFmtId="0" fontId="11" fillId="13" borderId="0" xfId="0" applyNumberFormat="1" applyFont="1" applyFill="1" applyAlignment="1">
      <alignment horizontal="center"/>
    </xf>
    <xf numFmtId="165" fontId="10" fillId="13" borderId="0" xfId="0" applyNumberFormat="1" applyFont="1" applyFill="1" applyAlignment="1">
      <alignment horizontal="center"/>
    </xf>
    <xf numFmtId="1" fontId="0" fillId="0" borderId="0" xfId="0" applyNumberFormat="1" applyFont="1" applyFill="1"/>
    <xf numFmtId="22" fontId="5" fillId="13" borderId="0" xfId="2" applyNumberFormat="1" applyFill="1" applyAlignment="1">
      <alignment horizontal="center"/>
    </xf>
    <xf numFmtId="15" fontId="5" fillId="0" borderId="0" xfId="2" applyNumberFormat="1" applyFill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5" fontId="5" fillId="0" borderId="0" xfId="2" applyNumberFormat="1" applyFill="1"/>
    <xf numFmtId="165" fontId="2" fillId="0" borderId="0" xfId="1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167" fontId="11" fillId="0" borderId="0" xfId="0" applyNumberFormat="1" applyFont="1" applyFill="1" applyAlignment="1">
      <alignment horizontal="center"/>
    </xf>
    <xf numFmtId="14" fontId="13" fillId="0" borderId="4" xfId="0" applyNumberFormat="1" applyFont="1" applyBorder="1"/>
    <xf numFmtId="1" fontId="13" fillId="0" borderId="5" xfId="0" applyNumberFormat="1" applyFont="1" applyBorder="1" applyAlignment="1">
      <alignment horizontal="center"/>
    </xf>
    <xf numFmtId="169" fontId="4" fillId="0" borderId="0" xfId="0" applyNumberFormat="1" applyFont="1" applyAlignment="1">
      <alignment horizontal="right" wrapText="1"/>
    </xf>
    <xf numFmtId="22" fontId="0" fillId="0" borderId="0" xfId="0" applyNumberFormat="1" applyFont="1" applyAlignment="1">
      <alignment horizontal="right"/>
    </xf>
    <xf numFmtId="22" fontId="5" fillId="13" borderId="0" xfId="2" applyNumberFormat="1" applyFill="1" applyAlignment="1">
      <alignment horizontal="right"/>
    </xf>
    <xf numFmtId="0" fontId="21" fillId="9" borderId="0" xfId="0" applyFont="1" applyFill="1" applyAlignment="1">
      <alignment horizontal="right" wrapText="1"/>
    </xf>
    <xf numFmtId="165" fontId="10" fillId="8" borderId="0" xfId="0" applyNumberFormat="1" applyFont="1" applyFill="1" applyAlignment="1">
      <alignment horizontal="right"/>
    </xf>
    <xf numFmtId="165" fontId="10" fillId="0" borderId="0" xfId="0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167" fontId="5" fillId="0" borderId="0" xfId="2" applyNumberForma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9" fontId="5" fillId="0" borderId="0" xfId="2" applyNumberFormat="1" applyFill="1" applyAlignment="1">
      <alignment horizontal="center"/>
    </xf>
    <xf numFmtId="1" fontId="5" fillId="0" borderId="0" xfId="2" applyNumberFormat="1" applyFill="1"/>
    <xf numFmtId="14" fontId="13" fillId="0" borderId="0" xfId="0" applyNumberFormat="1" applyFont="1" applyFill="1" applyBorder="1"/>
    <xf numFmtId="1" fontId="13" fillId="0" borderId="4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wrapText="1"/>
    </xf>
    <xf numFmtId="167" fontId="0" fillId="12" borderId="0" xfId="0" applyNumberFormat="1" applyFont="1" applyFill="1" applyAlignment="1">
      <alignment horizontal="center"/>
    </xf>
    <xf numFmtId="167" fontId="22" fillId="11" borderId="0" xfId="204" applyNumberFormat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7" fontId="5" fillId="2" borderId="0" xfId="2" applyNumberFormat="1" applyAlignment="1">
      <alignment horizontal="right"/>
    </xf>
    <xf numFmtId="166" fontId="7" fillId="15" borderId="0" xfId="0" applyNumberFormat="1" applyFont="1" applyFill="1"/>
    <xf numFmtId="1" fontId="13" fillId="15" borderId="0" xfId="0" applyNumberFormat="1" applyFont="1" applyFill="1" applyBorder="1" applyAlignment="1">
      <alignment horizontal="center"/>
    </xf>
    <xf numFmtId="170" fontId="13" fillId="15" borderId="0" xfId="0" applyNumberFormat="1" applyFont="1" applyFill="1" applyBorder="1" applyAlignment="1">
      <alignment horizontal="center" wrapText="1"/>
    </xf>
    <xf numFmtId="0" fontId="13" fillId="15" borderId="0" xfId="0" applyFont="1" applyFill="1" applyBorder="1" applyAlignment="1">
      <alignment horizontal="center"/>
    </xf>
    <xf numFmtId="1" fontId="9" fillId="15" borderId="0" xfId="0" applyNumberFormat="1" applyFont="1" applyFill="1" applyBorder="1" applyAlignment="1">
      <alignment horizontal="center" wrapText="1"/>
    </xf>
    <xf numFmtId="166" fontId="7" fillId="0" borderId="0" xfId="0" applyNumberFormat="1" applyFont="1" applyFill="1" applyBorder="1"/>
    <xf numFmtId="14" fontId="13" fillId="15" borderId="4" xfId="0" applyNumberFormat="1" applyFont="1" applyFill="1" applyBorder="1"/>
    <xf numFmtId="1" fontId="13" fillId="15" borderId="5" xfId="0" applyNumberFormat="1" applyFont="1" applyFill="1" applyBorder="1" applyAlignment="1">
      <alignment horizontal="center"/>
    </xf>
    <xf numFmtId="14" fontId="13" fillId="0" borderId="4" xfId="0" applyNumberFormat="1" applyFont="1" applyBorder="1"/>
    <xf numFmtId="1" fontId="13" fillId="0" borderId="12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5" fillId="13" borderId="4" xfId="0" applyFont="1" applyFill="1" applyBorder="1" applyAlignment="1">
      <alignment horizontal="left" vertical="center"/>
    </xf>
    <xf numFmtId="0" fontId="0" fillId="13" borderId="14" xfId="0" applyFill="1" applyBorder="1" applyAlignment="1">
      <alignment horizontal="center"/>
    </xf>
    <xf numFmtId="16" fontId="0" fillId="13" borderId="14" xfId="0" applyNumberForma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16" fontId="0" fillId="13" borderId="17" xfId="0" applyNumberFormat="1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4" fillId="14" borderId="4" xfId="0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/>
    </xf>
    <xf numFmtId="16" fontId="0" fillId="14" borderId="0" xfId="0" applyNumberFormat="1" applyFill="1" applyBorder="1" applyAlignment="1">
      <alignment horizontal="center"/>
    </xf>
    <xf numFmtId="170" fontId="0" fillId="14" borderId="0" xfId="0" applyNumberFormat="1" applyFill="1" applyBorder="1" applyAlignment="1">
      <alignment horizontal="center" vertical="center"/>
    </xf>
    <xf numFmtId="0" fontId="1" fillId="14" borderId="0" xfId="0" applyNumberFormat="1" applyFont="1" applyFill="1" applyBorder="1" applyAlignment="1">
      <alignment horizontal="right" vertical="center"/>
    </xf>
    <xf numFmtId="172" fontId="0" fillId="14" borderId="0" xfId="0" applyNumberForma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16" fontId="5" fillId="4" borderId="1" xfId="2" applyNumberFormat="1" applyFill="1" applyBorder="1" applyAlignment="1">
      <alignment horizontal="center" vertical="center"/>
    </xf>
    <xf numFmtId="164" fontId="5" fillId="4" borderId="1" xfId="2" applyNumberFormat="1" applyFill="1" applyBorder="1" applyAlignment="1">
      <alignment horizontal="center" vertical="center"/>
    </xf>
    <xf numFmtId="0" fontId="25" fillId="13" borderId="0" xfId="0" applyFont="1" applyFill="1" applyBorder="1" applyAlignment="1">
      <alignment horizontal="left" vertical="center"/>
    </xf>
    <xf numFmtId="0" fontId="5" fillId="16" borderId="1" xfId="2" applyFill="1" applyBorder="1" applyAlignment="1">
      <alignment horizontal="center" vertical="center"/>
    </xf>
    <xf numFmtId="167" fontId="0" fillId="13" borderId="16" xfId="0" applyNumberFormat="1" applyFill="1" applyBorder="1" applyAlignment="1">
      <alignment horizontal="center"/>
    </xf>
    <xf numFmtId="165" fontId="24" fillId="1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4" borderId="20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 vertical="center"/>
    </xf>
    <xf numFmtId="14" fontId="5" fillId="4" borderId="2" xfId="2" applyNumberFormat="1" applyFill="1" applyBorder="1" applyAlignment="1">
      <alignment horizontal="center" vertical="center"/>
    </xf>
    <xf numFmtId="0" fontId="5" fillId="4" borderId="3" xfId="2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/>
    </xf>
    <xf numFmtId="170" fontId="5" fillId="4" borderId="1" xfId="2" applyNumberFormat="1" applyFill="1" applyBorder="1" applyAlignment="1">
      <alignment horizontal="center" vertical="center"/>
    </xf>
    <xf numFmtId="0" fontId="1" fillId="14" borderId="2" xfId="0" applyNumberFormat="1" applyFont="1" applyFill="1" applyBorder="1" applyAlignment="1">
      <alignment horizontal="right" vertical="center"/>
    </xf>
    <xf numFmtId="0" fontId="1" fillId="14" borderId="3" xfId="0" applyNumberFormat="1" applyFont="1" applyFill="1" applyBorder="1" applyAlignment="1">
      <alignment horizontal="right" vertical="center"/>
    </xf>
    <xf numFmtId="170" fontId="5" fillId="4" borderId="2" xfId="2" applyNumberFormat="1" applyFill="1" applyBorder="1" applyAlignment="1">
      <alignment horizontal="center" vertical="center"/>
    </xf>
    <xf numFmtId="170" fontId="5" fillId="4" borderId="3" xfId="2" applyNumberFormat="1" applyFill="1" applyBorder="1" applyAlignment="1">
      <alignment horizontal="center" vertical="center"/>
    </xf>
    <xf numFmtId="172" fontId="5" fillId="4" borderId="2" xfId="2" applyNumberFormat="1" applyFill="1" applyBorder="1" applyAlignment="1">
      <alignment horizontal="center" vertical="center"/>
    </xf>
    <xf numFmtId="172" fontId="5" fillId="4" borderId="3" xfId="2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2" fillId="14" borderId="1" xfId="204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14" borderId="11" xfId="0" applyNumberFormat="1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1" fillId="13" borderId="2" xfId="0" applyNumberFormat="1" applyFont="1" applyFill="1" applyBorder="1" applyAlignment="1">
      <alignment horizontal="right" vertical="center"/>
    </xf>
    <xf numFmtId="0" fontId="1" fillId="13" borderId="3" xfId="0" applyNumberFormat="1" applyFont="1" applyFill="1" applyBorder="1" applyAlignment="1">
      <alignment horizontal="right" vertical="center"/>
    </xf>
    <xf numFmtId="0" fontId="4" fillId="14" borderId="1" xfId="0" applyFont="1" applyFill="1" applyBorder="1" applyAlignment="1">
      <alignment horizontal="center" vertical="center"/>
    </xf>
    <xf numFmtId="170" fontId="5" fillId="14" borderId="1" xfId="2" applyNumberFormat="1" applyFill="1" applyBorder="1" applyAlignment="1">
      <alignment horizontal="center" vertical="center"/>
    </xf>
    <xf numFmtId="170" fontId="0" fillId="14" borderId="2" xfId="0" applyNumberFormat="1" applyFill="1" applyBorder="1" applyAlignment="1">
      <alignment horizontal="center" vertical="center"/>
    </xf>
    <xf numFmtId="170" fontId="0" fillId="14" borderId="3" xfId="0" applyNumberFormat="1" applyFill="1" applyBorder="1" applyAlignment="1">
      <alignment horizontal="center" vertical="center"/>
    </xf>
    <xf numFmtId="172" fontId="0" fillId="14" borderId="1" xfId="0" applyNumberFormat="1" applyFill="1" applyBorder="1" applyAlignment="1">
      <alignment horizontal="center" vertical="center"/>
    </xf>
    <xf numFmtId="164" fontId="0" fillId="13" borderId="11" xfId="0" applyNumberFormat="1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0" fontId="5" fillId="13" borderId="1" xfId="2" applyNumberFormat="1" applyFill="1" applyBorder="1" applyAlignment="1">
      <alignment horizontal="center" vertical="center"/>
    </xf>
    <xf numFmtId="170" fontId="0" fillId="13" borderId="2" xfId="0" applyNumberFormat="1" applyFill="1" applyBorder="1" applyAlignment="1">
      <alignment horizontal="center" vertical="center"/>
    </xf>
    <xf numFmtId="170" fontId="0" fillId="13" borderId="3" xfId="0" applyNumberFormat="1" applyFill="1" applyBorder="1" applyAlignment="1">
      <alignment horizontal="center" vertical="center"/>
    </xf>
    <xf numFmtId="172" fontId="0" fillId="13" borderId="2" xfId="0" applyNumberFormat="1" applyFill="1" applyBorder="1" applyAlignment="1">
      <alignment horizontal="center" vertical="center"/>
    </xf>
    <xf numFmtId="172" fontId="0" fillId="13" borderId="3" xfId="0" applyNumberFormat="1" applyFill="1" applyBorder="1" applyAlignment="1">
      <alignment horizontal="center" vertical="center"/>
    </xf>
    <xf numFmtId="0" fontId="1" fillId="13" borderId="2" xfId="0" applyNumberFormat="1" applyFont="1" applyFill="1" applyBorder="1" applyAlignment="1">
      <alignment horizontal="center" vertical="center"/>
    </xf>
    <xf numFmtId="0" fontId="1" fillId="13" borderId="3" xfId="0" applyNumberFormat="1" applyFont="1" applyFill="1" applyBorder="1" applyAlignment="1">
      <alignment horizontal="center" vertical="center"/>
    </xf>
    <xf numFmtId="172" fontId="0" fillId="14" borderId="2" xfId="0" applyNumberFormat="1" applyFill="1" applyBorder="1" applyAlignment="1">
      <alignment horizontal="center" vertical="center"/>
    </xf>
    <xf numFmtId="172" fontId="0" fillId="14" borderId="3" xfId="0" applyNumberFormat="1" applyFill="1" applyBorder="1" applyAlignment="1">
      <alignment horizontal="center" vertical="center"/>
    </xf>
    <xf numFmtId="167" fontId="5" fillId="13" borderId="1" xfId="2" applyNumberFormat="1" applyFill="1" applyBorder="1" applyAlignment="1">
      <alignment horizontal="center" vertical="center"/>
    </xf>
    <xf numFmtId="172" fontId="0" fillId="13" borderId="1" xfId="0" applyNumberFormat="1" applyFill="1" applyBorder="1" applyAlignment="1">
      <alignment horizontal="center" vertical="center"/>
    </xf>
    <xf numFmtId="172" fontId="0" fillId="13" borderId="15" xfId="0" applyNumberFormat="1" applyFill="1" applyBorder="1" applyAlignment="1">
      <alignment horizontal="center" vertical="center"/>
    </xf>
    <xf numFmtId="172" fontId="0" fillId="13" borderId="16" xfId="0" applyNumberFormat="1" applyFill="1" applyBorder="1" applyAlignment="1">
      <alignment horizontal="center" vertical="center"/>
    </xf>
    <xf numFmtId="0" fontId="1" fillId="13" borderId="15" xfId="0" applyNumberFormat="1" applyFont="1" applyFill="1" applyBorder="1" applyAlignment="1">
      <alignment horizontal="right" vertical="center"/>
    </xf>
    <xf numFmtId="0" fontId="1" fillId="13" borderId="16" xfId="0" applyNumberFormat="1" applyFont="1" applyFill="1" applyBorder="1" applyAlignment="1">
      <alignment horizontal="right" vertical="center"/>
    </xf>
    <xf numFmtId="0" fontId="1" fillId="13" borderId="15" xfId="0" applyNumberFormat="1" applyFont="1" applyFill="1" applyBorder="1" applyAlignment="1">
      <alignment horizontal="center" vertical="center"/>
    </xf>
    <xf numFmtId="0" fontId="1" fillId="13" borderId="16" xfId="0" applyNumberFormat="1" applyFont="1" applyFill="1" applyBorder="1" applyAlignment="1">
      <alignment horizontal="center" vertical="center"/>
    </xf>
    <xf numFmtId="164" fontId="0" fillId="13" borderId="14" xfId="0" applyNumberForma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170" fontId="5" fillId="13" borderId="14" xfId="2" applyNumberFormat="1" applyFill="1" applyBorder="1" applyAlignment="1">
      <alignment horizontal="center" vertical="center"/>
    </xf>
    <xf numFmtId="170" fontId="0" fillId="13" borderId="15" xfId="0" applyNumberFormat="1" applyFill="1" applyBorder="1" applyAlignment="1">
      <alignment horizontal="center" vertical="center"/>
    </xf>
    <xf numFmtId="170" fontId="0" fillId="13" borderId="16" xfId="0" applyNumberFormat="1" applyFill="1" applyBorder="1" applyAlignment="1">
      <alignment horizontal="center" vertical="center"/>
    </xf>
    <xf numFmtId="172" fontId="0" fillId="13" borderId="18" xfId="0" applyNumberFormat="1" applyFill="1" applyBorder="1" applyAlignment="1">
      <alignment horizontal="center" vertical="center"/>
    </xf>
    <xf numFmtId="172" fontId="0" fillId="13" borderId="19" xfId="0" applyNumberFormat="1" applyFill="1" applyBorder="1" applyAlignment="1">
      <alignment horizontal="center" vertical="center"/>
    </xf>
    <xf numFmtId="0" fontId="1" fillId="13" borderId="18" xfId="0" applyNumberFormat="1" applyFont="1" applyFill="1" applyBorder="1" applyAlignment="1">
      <alignment horizontal="right" vertical="center"/>
    </xf>
    <xf numFmtId="0" fontId="1" fillId="13" borderId="19" xfId="0" applyNumberFormat="1" applyFont="1" applyFill="1" applyBorder="1" applyAlignment="1">
      <alignment horizontal="right" vertical="center"/>
    </xf>
    <xf numFmtId="0" fontId="1" fillId="13" borderId="18" xfId="0" applyNumberFormat="1" applyFont="1" applyFill="1" applyBorder="1" applyAlignment="1">
      <alignment horizontal="center" vertical="center"/>
    </xf>
    <xf numFmtId="0" fontId="1" fillId="13" borderId="19" xfId="0" applyNumberFormat="1" applyFont="1" applyFill="1" applyBorder="1" applyAlignment="1">
      <alignment horizontal="center" vertical="center"/>
    </xf>
    <xf numFmtId="164" fontId="0" fillId="13" borderId="13" xfId="0" applyNumberFormat="1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170" fontId="5" fillId="13" borderId="17" xfId="2" applyNumberFormat="1" applyFill="1" applyBorder="1" applyAlignment="1">
      <alignment horizontal="center" vertical="center"/>
    </xf>
    <xf numFmtId="170" fontId="0" fillId="13" borderId="18" xfId="0" applyNumberFormat="1" applyFill="1" applyBorder="1" applyAlignment="1">
      <alignment horizontal="center" vertical="center"/>
    </xf>
    <xf numFmtId="170" fontId="0" fillId="13" borderId="19" xfId="0" applyNumberFormat="1" applyFill="1" applyBorder="1" applyAlignment="1">
      <alignment horizontal="center" vertical="center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170" fontId="0" fillId="14" borderId="1" xfId="0" applyNumberFormat="1" applyFill="1" applyBorder="1" applyAlignment="1">
      <alignment horizontal="center" vertical="center"/>
    </xf>
    <xf numFmtId="170" fontId="0" fillId="13" borderId="1" xfId="0" applyNumberFormat="1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0" fontId="0" fillId="0" borderId="1" xfId="0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170" fontId="0" fillId="0" borderId="2" xfId="0" applyNumberFormat="1" applyFill="1" applyBorder="1" applyAlignment="1">
      <alignment horizontal="center" vertical="center"/>
    </xf>
    <xf numFmtId="170" fontId="0" fillId="0" borderId="3" xfId="0" applyNumberFormat="1" applyFill="1" applyBorder="1" applyAlignment="1">
      <alignment horizontal="center" vertical="center"/>
    </xf>
    <xf numFmtId="172" fontId="0" fillId="0" borderId="2" xfId="0" applyNumberFormat="1" applyFill="1" applyBorder="1" applyAlignment="1">
      <alignment horizontal="center" vertical="center"/>
    </xf>
    <xf numFmtId="172" fontId="0" fillId="0" borderId="3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170" fontId="0" fillId="0" borderId="2" xfId="0" applyNumberForma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72" fontId="0" fillId="0" borderId="2" xfId="0" applyNumberFormat="1" applyBorder="1" applyAlignment="1">
      <alignment horizontal="center" vertical="center"/>
    </xf>
    <xf numFmtId="17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0" xfId="0" applyFill="1" applyAlignment="1">
      <alignment horizontal="center" vertical="center"/>
    </xf>
    <xf numFmtId="22" fontId="0" fillId="6" borderId="0" xfId="0" applyNumberFormat="1" applyFill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center" vertical="center"/>
    </xf>
  </cellXfs>
  <cellStyles count="207">
    <cellStyle name="Bad" xfId="204" builtinId="27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5" builtinId="9" hidden="1"/>
    <cellStyle name="Followed Hyperlink" xfId="206" builtinId="9" hidden="1"/>
    <cellStyle name="Good" xfId="2" builtinId="26"/>
    <cellStyle name="Hyperlink" xfId="1" builtinId="8"/>
    <cellStyle name="Normal" xfId="0" builtinId="0"/>
  </cellStyles>
  <dxfs count="169"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0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0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3" formatCode="m/d/yy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0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0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0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0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3" formatCode="m/d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3" formatCode="m/d/yy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 baseline="0"/>
              <a:t>RE4-2 Status</a:t>
            </a:r>
          </a:p>
          <a:p>
            <a:pPr>
              <a:defRPr sz="2800"/>
            </a:pPr>
            <a:r>
              <a:rPr lang="en-US" sz="2800" baseline="0"/>
              <a:t>Total 38 Chambers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600" kern="120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'REPORT-GRAPHS'!$D$1:$F$1</c:f>
              <c:strCache>
                <c:ptCount val="3"/>
                <c:pt idx="0">
                  <c:v>Expecting</c:v>
                </c:pt>
                <c:pt idx="1">
                  <c:v>Under Test</c:v>
                </c:pt>
                <c:pt idx="2">
                  <c:v>Delivered</c:v>
                </c:pt>
              </c:strCache>
            </c:strRef>
          </c:cat>
          <c:val>
            <c:numRef>
              <c:f>'REPORT-GRAPHS'!$D$2:$F$2</c:f>
              <c:numCache>
                <c:formatCode>0</c:formatCode>
                <c:ptCount val="3"/>
                <c:pt idx="0" formatCode="General">
                  <c:v>1</c:v>
                </c:pt>
                <c:pt idx="1">
                  <c:v>1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3600" baseline="0"/>
              <a:t> </a:t>
            </a:r>
            <a:r>
              <a:rPr lang="en-US" sz="2400" b="1" i="0" baseline="0">
                <a:effectLst/>
              </a:rPr>
              <a:t>RE4-3 Status</a:t>
            </a:r>
            <a:endParaRPr lang="en-US" sz="3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baseline="0">
                <a:effectLst/>
              </a:rPr>
              <a:t>Total 38 Chambers</a:t>
            </a:r>
            <a:endParaRPr lang="en-US" sz="3600">
              <a:effectLst/>
            </a:endParaRPr>
          </a:p>
        </c:rich>
      </c:tx>
      <c:layout>
        <c:manualLayout>
          <c:xMode val="edge"/>
          <c:yMode val="edge"/>
          <c:x val="0.25791855203619901"/>
          <c:y val="2.2883295194508001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'REPORT-GRAPHS'!$D$3:$F$3</c:f>
              <c:strCache>
                <c:ptCount val="3"/>
                <c:pt idx="0">
                  <c:v>Expecting</c:v>
                </c:pt>
                <c:pt idx="1">
                  <c:v>Under Test</c:v>
                </c:pt>
                <c:pt idx="2">
                  <c:v>Delivered</c:v>
                </c:pt>
              </c:strCache>
            </c:strRef>
          </c:cat>
          <c:val>
            <c:numRef>
              <c:f>'REPORT-GRAPHS'!$D$4:$F$4</c:f>
              <c:numCache>
                <c:formatCode>0</c:formatCode>
                <c:ptCount val="3"/>
                <c:pt idx="0" formatCode="General">
                  <c:v>-1</c:v>
                </c:pt>
                <c:pt idx="1">
                  <c:v>1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SM</a:t>
            </a:r>
            <a:r>
              <a:rPr lang="en-US" sz="2800" baseline="0"/>
              <a:t> Status</a:t>
            </a:r>
          </a:p>
          <a:p>
            <a:pPr>
              <a:defRPr sz="2800"/>
            </a:pPr>
            <a:r>
              <a:rPr lang="en-US" sz="2800" baseline="0"/>
              <a:t>Total 38 SM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0.18430618784314501"/>
                  <c:y val="-0.18776385176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'REPORT-GRAPHS'!$C$5:$D$5</c:f>
              <c:strCache>
                <c:ptCount val="2"/>
                <c:pt idx="0">
                  <c:v>Delivered</c:v>
                </c:pt>
                <c:pt idx="1">
                  <c:v>To be delivered</c:v>
                </c:pt>
              </c:strCache>
            </c:strRef>
          </c:cat>
          <c:val>
            <c:numRef>
              <c:f>'REPORT-GRAPHS'!$C$6:$D$6</c:f>
              <c:numCache>
                <c:formatCode>0</c:formatCode>
                <c:ptCount val="2"/>
                <c:pt idx="0">
                  <c:v>36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9525</xdr:colOff>
      <xdr:row>30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4382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10</xdr:row>
      <xdr:rowOff>152400</xdr:rowOff>
    </xdr:from>
    <xdr:to>
      <xdr:col>4</xdr:col>
      <xdr:colOff>0</xdr:colOff>
      <xdr:row>40</xdr:row>
      <xdr:rowOff>63500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</xdr:colOff>
      <xdr:row>11</xdr:row>
      <xdr:rowOff>12700</xdr:rowOff>
    </xdr:from>
    <xdr:to>
      <xdr:col>9</xdr:col>
      <xdr:colOff>0</xdr:colOff>
      <xdr:row>40</xdr:row>
      <xdr:rowOff>88900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</xdr:colOff>
      <xdr:row>11</xdr:row>
      <xdr:rowOff>12700</xdr:rowOff>
    </xdr:from>
    <xdr:to>
      <xdr:col>13</xdr:col>
      <xdr:colOff>838200</xdr:colOff>
      <xdr:row>40</xdr:row>
      <xdr:rowOff>114300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e46" displayName="Table46" ref="B4:O39" totalsRowShown="0" dataDxfId="81" headerRowBorderDxfId="82" tableBorderDxfId="80">
  <tableColumns count="14">
    <tableColumn id="1" name="Week starting" dataDxfId="79" totalsRowDxfId="78">
      <calculatedColumnFormula>TEXT(A5,"ddd dd-mmm")</calculatedColumnFormula>
    </tableColumn>
    <tableColumn id="2" name="RE4-2 ready " dataDxfId="77" totalsRowDxfId="76">
      <calculatedColumnFormula>COUNTIF('Chamber RE4-2'!M:M,"&lt;"&amp;'FINAL REPORT'!A6)-SUM(C4:C$5)</calculatedColumnFormula>
    </tableColumn>
    <tableColumn id="3" name=" RE4-3 ready " dataDxfId="75" totalsRowDxfId="74">
      <calculatedColumnFormula>COUNTIF('Chamber RE4-3'!J:J,"&lt;"&amp;'FINAL REPORT'!A6)-SUM(D4:D$5)</calculatedColumnFormula>
    </tableColumn>
    <tableColumn id="4" name="Fridays" dataDxfId="73" totalsRowDxfId="72">
      <calculatedColumnFormula>E4+7</calculatedColumnFormula>
    </tableColumn>
    <tableColumn id="5" name="Column2" dataDxfId="71" totalsRowDxfId="70">
      <calculatedColumnFormula>TEXT(E5,"ddd dd-mmm")</calculatedColumnFormula>
    </tableColumn>
    <tableColumn id="6" name="Chambers RE4-2 ready per week" dataDxfId="69" totalsRowDxfId="68">
      <calculatedColumnFormula>COUNTIF('Chamber RE4-2'!M:M,"&lt;"&amp;'FINAL REPORT'!E5)-SUM(G4:G$6)</calculatedColumnFormula>
    </tableColumn>
    <tableColumn id="7" name="Chambers RE4-3 ready per week" dataDxfId="67" totalsRowDxfId="66">
      <calculatedColumnFormula>COUNTIF('Chamber RE4-3'!J:J,"&lt;"&amp;'FINAL REPORT'!E5)-SUM(H4:H$6)</calculatedColumnFormula>
    </tableColumn>
    <tableColumn id="8" name="Column3" dataDxfId="65" totalsRowDxfId="64"/>
    <tableColumn id="9" name="SM" dataDxfId="63" totalsRowDxfId="62">
      <calculatedColumnFormula>MIN(G5+N4,H5+O4)</calculatedColumnFormula>
    </tableColumn>
    <tableColumn id="13" name="Actual Assembly" dataDxfId="61" totalsRowDxfId="60">
      <calculatedColumnFormula>COUNTIF(SMs!D:D,"&lt;"&amp;'FINAL REPORT'!A6)</calculatedColumnFormula>
    </tableColumn>
    <tableColumn id="15" name="SM tests" dataDxfId="59" totalsRowDxfId="58">
      <calculatedColumnFormula array="1">COUNTIF(SMs!H:H,"&lt;"&amp;'FINAL REPORT'!A6)</calculatedColumnFormula>
    </tableColumn>
    <tableColumn id="12" name="Modules Total" dataDxfId="57" totalsRowDxfId="56">
      <calculatedColumnFormula>SUM(J$5:J5)</calculatedColumnFormula>
    </tableColumn>
    <tableColumn id="10" name="remaining RE4-2" dataDxfId="55" totalsRowDxfId="54">
      <calculatedColumnFormula>G5+N4-$J5</calculatedColumnFormula>
    </tableColumn>
    <tableColumn id="11" name="remaining RE4-3" dataDxfId="53" totalsRowDxfId="52">
      <calculatedColumnFormula>H5+O4-$J5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4:N25" totalsRowShown="0" dataDxfId="50" headerRowBorderDxfId="51" tableBorderDxfId="49">
  <tableColumns count="13">
    <tableColumn id="1" name="Week starting" dataDxfId="48">
      <calculatedColumnFormula>TEXT(A5,"ddd dd-mmm")</calculatedColumnFormula>
    </tableColumn>
    <tableColumn id="2" name="RE4-2 ready " dataDxfId="47">
      <calculatedColumnFormula>COUNTIF('Chamber RE4-2'!M:M,"&lt;"&amp;REPORT!A6)-SUM(C4:C$5)</calculatedColumnFormula>
    </tableColumn>
    <tableColumn id="3" name=" RE4-3 ready " dataDxfId="46">
      <calculatedColumnFormula>COUNTIF('Chamber RE4-3'!J:J,"&lt;"&amp;REPORT!A6)-SUM(D4:D$5)</calculatedColumnFormula>
    </tableColumn>
    <tableColumn id="4" name="Fridays" dataDxfId="45">
      <calculatedColumnFormula>E4+7</calculatedColumnFormula>
    </tableColumn>
    <tableColumn id="5" name="Column2" dataDxfId="44">
      <calculatedColumnFormula>TEXT(E5,"ddd dd-mmm")</calculatedColumnFormula>
    </tableColumn>
    <tableColumn id="6" name="Chambers RE4-2 ready per week" dataDxfId="43">
      <calculatedColumnFormula>COUNTIF('Chamber RE4-2'!M:M,"&lt;"&amp;REPORT!E5)-SUM(G4:G$6)</calculatedColumnFormula>
    </tableColumn>
    <tableColumn id="7" name="Chambers RE4-3 ready per week" dataDxfId="42">
      <calculatedColumnFormula>COUNTIF('Chamber RE4-3'!J:J,"&lt;"&amp;REPORT!E5)-SUM(H4:H$6)</calculatedColumnFormula>
    </tableColumn>
    <tableColumn id="8" name="Column3" dataDxfId="41"/>
    <tableColumn id="9" name="SM" dataDxfId="40">
      <calculatedColumnFormula>MIN(G5+L4,H5+M4)</calculatedColumnFormula>
    </tableColumn>
    <tableColumn id="12" name="Modules Total" dataDxfId="39">
      <calculatedColumnFormula>SUM(J$5:J5)</calculatedColumnFormula>
    </tableColumn>
    <tableColumn id="10" name="remaining RE4-2" dataDxfId="38">
      <calculatedColumnFormula>G5+L4-$J5</calculatedColumnFormula>
    </tableColumn>
    <tableColumn id="11" name="remaining RE4-3" dataDxfId="37">
      <calculatedColumnFormula>H5+M4-$J5</calculatedColumnFormula>
    </tableColumn>
    <tableColumn id="13" name="TEAM" dataDxfId="3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9:D10" tableBorderDxfId="35">
  <tableColumns count="4">
    <tableColumn id="1" name="RECEIVED" totalsRowLabel="Total" dataDxfId="34" totalsRowDxfId="33">
      <calculatedColumnFormula>C2</calculatedColumnFormula>
    </tableColumn>
    <tableColumn id="2" name="DELIVERED" dataDxfId="32" totalsRowDxfId="31">
      <calculatedColumnFormula>F2</calculatedColumnFormula>
    </tableColumn>
    <tableColumn id="3" name="UNDER TEST" dataDxfId="30" totalsRowDxfId="29">
      <calculatedColumnFormula>E2</calculatedColumnFormula>
    </tableColumn>
    <tableColumn id="4" name="EXPECTING" totalsRowFunction="sum" dataDxfId="28" totalsRowDxfId="27">
      <calculatedColumnFormula>D2</calculatedColumnFormula>
    </tableColumn>
  </tableColumns>
  <tableStyleInfo name="TableStyleLight10" showFirstColumn="0" showLastColumn="0" showRowStripes="0" showColumnStripes="0"/>
</table>
</file>

<file path=xl/tables/table4.xml><?xml version="1.0" encoding="utf-8"?>
<table xmlns="http://schemas.openxmlformats.org/spreadsheetml/2006/main" id="2" name="Table2" displayName="Table2" ref="F9:I10" totalsRowShown="0" headerRowDxfId="26" dataDxfId="25">
  <tableColumns count="4">
    <tableColumn id="1" name="RECEIVED" dataDxfId="24">
      <calculatedColumnFormula>C4</calculatedColumnFormula>
    </tableColumn>
    <tableColumn id="2" name="DELIVERED" dataDxfId="23">
      <calculatedColumnFormula>F4</calculatedColumnFormula>
    </tableColumn>
    <tableColumn id="3" name="UNDER TEST" dataDxfId="22">
      <calculatedColumnFormula>E4</calculatedColumnFormula>
    </tableColumn>
    <tableColumn id="4" name="EXPECTING" dataDxfId="21">
      <calculatedColumnFormula>D4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K9:L10" totalsRowShown="0" headerRowDxfId="20" dataDxfId="19">
  <tableColumns count="2">
    <tableColumn id="1" name="DELIVERED" dataDxfId="18">
      <calculatedColumnFormula>C6</calculatedColumnFormula>
    </tableColumn>
    <tableColumn id="2" name="TO BE DELIVERED" dataDxfId="17">
      <calculatedColumnFormula>D6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="75" zoomScaleNormal="75" zoomScalePageLayoutView="75" workbookViewId="0">
      <pane ySplit="1" topLeftCell="A32" activePane="bottomLeft" state="frozen"/>
      <selection pane="bottomLeft" activeCell="M3" sqref="M3"/>
    </sheetView>
  </sheetViews>
  <sheetFormatPr defaultColWidth="11.42578125" defaultRowHeight="15" x14ac:dyDescent="0.25"/>
  <cols>
    <col min="1" max="1" width="20.28515625" style="5" bestFit="1" customWidth="1"/>
    <col min="2" max="2" width="13.42578125" style="5" bestFit="1" customWidth="1"/>
    <col min="3" max="3" width="12.28515625" style="22" bestFit="1" customWidth="1"/>
    <col min="4" max="4" width="6.42578125" style="5" bestFit="1" customWidth="1"/>
    <col min="5" max="5" width="12.140625" style="24" bestFit="1" customWidth="1"/>
    <col min="6" max="6" width="9.28515625" style="24" bestFit="1" customWidth="1"/>
    <col min="7" max="7" width="15.140625" style="22" customWidth="1"/>
    <col min="8" max="8" width="8.7109375" style="5" bestFit="1" customWidth="1"/>
    <col min="9" max="9" width="13.28515625" style="22" customWidth="1"/>
    <col min="10" max="10" width="6.85546875" style="5" bestFit="1" customWidth="1"/>
    <col min="11" max="11" width="23" style="27" customWidth="1"/>
    <col min="12" max="12" width="13.140625" style="10" customWidth="1"/>
    <col min="13" max="13" width="31.140625" style="233" customWidth="1"/>
    <col min="14" max="14" width="6.42578125" style="5" bestFit="1" customWidth="1"/>
    <col min="15" max="15" width="10.28515625" style="5" bestFit="1" customWidth="1"/>
    <col min="16" max="16" width="13.140625" style="22" bestFit="1" customWidth="1"/>
    <col min="17" max="17" width="6.42578125" style="5" bestFit="1" customWidth="1"/>
    <col min="18" max="18" width="11.42578125" style="5" customWidth="1"/>
    <col min="19" max="19" width="21.85546875" style="22" bestFit="1" customWidth="1"/>
    <col min="20" max="21" width="11.42578125" style="22" bestFit="1" customWidth="1"/>
    <col min="22" max="22" width="10.7109375" style="35" bestFit="1" customWidth="1"/>
    <col min="23" max="16384" width="11.42578125" style="5"/>
  </cols>
  <sheetData>
    <row r="1" spans="1:22" s="16" customFormat="1" ht="30" x14ac:dyDescent="0.25">
      <c r="A1" s="16" t="s">
        <v>0</v>
      </c>
      <c r="B1" s="16" t="s">
        <v>107</v>
      </c>
      <c r="C1" s="20" t="s">
        <v>1</v>
      </c>
      <c r="D1" s="16" t="s">
        <v>21</v>
      </c>
      <c r="E1" s="23" t="s">
        <v>64</v>
      </c>
      <c r="F1" s="23" t="s">
        <v>21</v>
      </c>
      <c r="G1" s="20" t="s">
        <v>2</v>
      </c>
      <c r="H1" s="16" t="s">
        <v>21</v>
      </c>
      <c r="I1" s="20" t="s">
        <v>3</v>
      </c>
      <c r="J1" s="16" t="s">
        <v>21</v>
      </c>
      <c r="K1" s="26" t="s">
        <v>4</v>
      </c>
      <c r="L1" s="17" t="s">
        <v>65</v>
      </c>
      <c r="M1" s="227" t="s">
        <v>22</v>
      </c>
      <c r="N1" s="16" t="s">
        <v>21</v>
      </c>
      <c r="O1" s="16" t="s">
        <v>49</v>
      </c>
      <c r="P1" s="20" t="s">
        <v>5</v>
      </c>
      <c r="Q1" s="16" t="s">
        <v>21</v>
      </c>
      <c r="R1" s="16" t="s">
        <v>45</v>
      </c>
      <c r="S1" s="20" t="s">
        <v>18</v>
      </c>
      <c r="T1" s="20" t="s">
        <v>19</v>
      </c>
      <c r="U1" s="20" t="s">
        <v>20</v>
      </c>
      <c r="V1" s="67" t="s">
        <v>6</v>
      </c>
    </row>
    <row r="2" spans="1:22" ht="15.75" x14ac:dyDescent="0.25">
      <c r="A2" s="5" t="s">
        <v>10</v>
      </c>
      <c r="C2" s="21">
        <v>41375</v>
      </c>
      <c r="D2" s="6">
        <v>33</v>
      </c>
      <c r="E2" s="21">
        <v>41375</v>
      </c>
      <c r="F2" s="6">
        <v>33</v>
      </c>
      <c r="G2" s="21">
        <v>41388</v>
      </c>
      <c r="H2" s="6">
        <v>3</v>
      </c>
      <c r="I2" s="21">
        <v>41393</v>
      </c>
      <c r="J2" s="6">
        <v>3</v>
      </c>
      <c r="K2" s="27" t="s">
        <v>195</v>
      </c>
      <c r="M2" s="228" t="s">
        <v>196</v>
      </c>
      <c r="N2" s="7">
        <v>1</v>
      </c>
      <c r="O2" s="6">
        <v>3</v>
      </c>
      <c r="P2" s="21">
        <v>41438</v>
      </c>
      <c r="Q2" s="6">
        <v>3</v>
      </c>
      <c r="S2" s="22" t="s">
        <v>197</v>
      </c>
      <c r="T2" s="22">
        <v>41517</v>
      </c>
      <c r="U2" s="22">
        <v>41377</v>
      </c>
    </row>
    <row r="3" spans="1:22" ht="15.75" x14ac:dyDescent="0.25">
      <c r="A3" s="5" t="s">
        <v>13</v>
      </c>
      <c r="C3" s="21">
        <v>41372</v>
      </c>
      <c r="D3" s="6">
        <v>33</v>
      </c>
      <c r="E3" s="21">
        <v>41401</v>
      </c>
      <c r="F3" s="6">
        <v>3</v>
      </c>
      <c r="G3" s="21">
        <v>41401</v>
      </c>
      <c r="H3" s="6">
        <v>3</v>
      </c>
      <c r="I3" s="21">
        <v>41400</v>
      </c>
      <c r="J3" s="6">
        <v>3</v>
      </c>
      <c r="K3" s="28">
        <v>41400.777777777781</v>
      </c>
      <c r="L3" s="81">
        <f t="shared" ref="L3:L8" si="0">M3-K3</f>
        <v>30.097222222218988</v>
      </c>
      <c r="M3" s="246">
        <v>41430.875</v>
      </c>
      <c r="N3" s="7">
        <v>3</v>
      </c>
      <c r="O3" s="6">
        <v>3</v>
      </c>
      <c r="P3" s="21">
        <v>41436</v>
      </c>
      <c r="Q3" s="6">
        <v>3</v>
      </c>
      <c r="R3" s="6">
        <v>3</v>
      </c>
      <c r="S3" s="22">
        <v>41381</v>
      </c>
      <c r="T3" s="22">
        <v>41396</v>
      </c>
      <c r="U3" s="22">
        <v>41372</v>
      </c>
      <c r="V3" s="35">
        <v>8</v>
      </c>
    </row>
    <row r="4" spans="1:22" ht="15.75" x14ac:dyDescent="0.25">
      <c r="A4" s="5" t="s">
        <v>11</v>
      </c>
      <c r="C4" s="21">
        <v>41396</v>
      </c>
      <c r="D4" s="6">
        <v>33</v>
      </c>
      <c r="E4" s="21">
        <v>41401</v>
      </c>
      <c r="F4" s="6">
        <v>3</v>
      </c>
      <c r="G4" s="21">
        <v>41401</v>
      </c>
      <c r="H4" s="6">
        <v>3</v>
      </c>
      <c r="I4" s="21">
        <v>41400</v>
      </c>
      <c r="J4" s="6">
        <v>3</v>
      </c>
      <c r="K4" s="28">
        <v>41404.965277777781</v>
      </c>
      <c r="L4" s="81">
        <f t="shared" si="0"/>
        <v>23.409722222218988</v>
      </c>
      <c r="M4" s="246">
        <v>41428.375</v>
      </c>
      <c r="N4" s="6">
        <v>3</v>
      </c>
      <c r="O4" s="6">
        <v>3</v>
      </c>
      <c r="P4" s="21">
        <v>41439</v>
      </c>
      <c r="Q4" s="6">
        <v>3</v>
      </c>
      <c r="R4" s="6">
        <v>3</v>
      </c>
      <c r="U4" s="22">
        <v>41428</v>
      </c>
      <c r="V4" s="35">
        <v>3</v>
      </c>
    </row>
    <row r="5" spans="1:22" ht="15.75" x14ac:dyDescent="0.25">
      <c r="A5" s="5" t="s">
        <v>14</v>
      </c>
      <c r="C5" s="21">
        <v>41396</v>
      </c>
      <c r="D5" s="6">
        <v>33</v>
      </c>
      <c r="E5" s="21">
        <v>41401</v>
      </c>
      <c r="F5" s="6">
        <v>3</v>
      </c>
      <c r="G5" s="21">
        <v>41401</v>
      </c>
      <c r="H5" s="6">
        <v>3</v>
      </c>
      <c r="I5" s="21">
        <v>41400</v>
      </c>
      <c r="J5" s="6">
        <v>3</v>
      </c>
      <c r="K5" s="28">
        <v>41400.777777777781</v>
      </c>
      <c r="L5" s="81">
        <f t="shared" si="0"/>
        <v>30.852083333331393</v>
      </c>
      <c r="M5" s="246">
        <v>41431.629861111112</v>
      </c>
      <c r="N5" s="6">
        <v>3</v>
      </c>
      <c r="O5" s="6">
        <v>3</v>
      </c>
      <c r="P5" s="21">
        <v>41438</v>
      </c>
      <c r="Q5" s="6">
        <v>3</v>
      </c>
      <c r="R5" s="6">
        <v>3</v>
      </c>
      <c r="U5" s="22">
        <v>41442</v>
      </c>
      <c r="V5" s="35">
        <v>6</v>
      </c>
    </row>
    <row r="6" spans="1:22" ht="15.75" x14ac:dyDescent="0.25">
      <c r="A6" s="5" t="s">
        <v>8</v>
      </c>
      <c r="C6" s="21">
        <v>41377</v>
      </c>
      <c r="D6" s="6">
        <v>33</v>
      </c>
      <c r="E6" s="21">
        <v>41401</v>
      </c>
      <c r="F6" s="6">
        <v>3</v>
      </c>
      <c r="G6" s="21">
        <v>41401</v>
      </c>
      <c r="H6" s="6">
        <v>3</v>
      </c>
      <c r="I6" s="21">
        <v>41381</v>
      </c>
      <c r="J6" s="6">
        <v>3</v>
      </c>
      <c r="K6" s="28">
        <v>41400.777777777781</v>
      </c>
      <c r="L6" s="81">
        <f t="shared" si="0"/>
        <v>30.097222222218988</v>
      </c>
      <c r="M6" s="246">
        <v>41430.875</v>
      </c>
      <c r="N6" s="6">
        <v>3</v>
      </c>
      <c r="O6" s="6">
        <v>3</v>
      </c>
      <c r="P6" s="21">
        <v>41442</v>
      </c>
      <c r="Q6" s="6">
        <v>3</v>
      </c>
      <c r="R6" s="6">
        <v>3</v>
      </c>
      <c r="U6" s="22">
        <v>41442</v>
      </c>
      <c r="V6" s="35">
        <v>7</v>
      </c>
    </row>
    <row r="7" spans="1:22" ht="15.75" x14ac:dyDescent="0.25">
      <c r="A7" s="5" t="s">
        <v>15</v>
      </c>
      <c r="C7" s="21">
        <v>41396</v>
      </c>
      <c r="D7" s="6">
        <v>33</v>
      </c>
      <c r="E7" s="21">
        <v>41401</v>
      </c>
      <c r="F7" s="6">
        <v>33</v>
      </c>
      <c r="G7" s="21">
        <v>41401</v>
      </c>
      <c r="H7" s="6">
        <v>33</v>
      </c>
      <c r="I7" s="21">
        <v>41400</v>
      </c>
      <c r="J7" s="6">
        <v>3</v>
      </c>
      <c r="K7" s="28">
        <v>41400.777777777781</v>
      </c>
      <c r="L7" s="81">
        <f t="shared" si="0"/>
        <v>30.097222222218988</v>
      </c>
      <c r="M7" s="246">
        <v>41430.875</v>
      </c>
      <c r="N7" s="6">
        <v>3</v>
      </c>
      <c r="O7" s="6">
        <v>3</v>
      </c>
      <c r="P7" s="21">
        <v>41438</v>
      </c>
      <c r="Q7" s="6">
        <v>3</v>
      </c>
      <c r="R7" s="6">
        <v>3</v>
      </c>
      <c r="U7" s="22">
        <v>41431</v>
      </c>
      <c r="V7" s="35">
        <v>4</v>
      </c>
    </row>
    <row r="8" spans="1:22" ht="15.75" x14ac:dyDescent="0.25">
      <c r="A8" s="5" t="s">
        <v>12</v>
      </c>
      <c r="C8" s="21">
        <v>41396</v>
      </c>
      <c r="D8" s="6">
        <v>33</v>
      </c>
      <c r="E8" s="21">
        <v>41401</v>
      </c>
      <c r="F8" s="6">
        <v>33</v>
      </c>
      <c r="G8" s="21">
        <v>41401</v>
      </c>
      <c r="H8" s="6">
        <v>33</v>
      </c>
      <c r="I8" s="25">
        <v>41400</v>
      </c>
      <c r="J8" s="6">
        <v>33</v>
      </c>
      <c r="K8" s="28">
        <v>41404.965277777781</v>
      </c>
      <c r="L8" s="81">
        <f t="shared" si="0"/>
        <v>26.664583333331393</v>
      </c>
      <c r="M8" s="246">
        <v>41431.629861111112</v>
      </c>
      <c r="N8" s="6">
        <v>3</v>
      </c>
      <c r="O8" s="6">
        <v>3</v>
      </c>
      <c r="P8" s="21">
        <v>41439</v>
      </c>
      <c r="Q8" s="6">
        <v>3</v>
      </c>
      <c r="R8" s="6">
        <v>3</v>
      </c>
      <c r="U8" s="22">
        <v>41432</v>
      </c>
      <c r="V8" s="35">
        <v>5</v>
      </c>
    </row>
    <row r="9" spans="1:22" ht="15.75" x14ac:dyDescent="0.25">
      <c r="A9" s="8" t="s">
        <v>30</v>
      </c>
      <c r="B9" s="8"/>
      <c r="C9" s="21">
        <v>41418</v>
      </c>
      <c r="D9" s="6">
        <v>33</v>
      </c>
      <c r="E9" s="21">
        <v>41453</v>
      </c>
      <c r="F9" s="6">
        <v>33</v>
      </c>
      <c r="G9" s="21">
        <v>41453</v>
      </c>
      <c r="H9" s="6">
        <v>33</v>
      </c>
      <c r="I9" s="21">
        <v>41456</v>
      </c>
      <c r="J9" s="6">
        <v>33</v>
      </c>
      <c r="K9" s="28">
        <v>41456.729166666664</v>
      </c>
      <c r="L9" s="81">
        <v>56</v>
      </c>
      <c r="M9" s="246">
        <f t="shared" ref="M9:M14" si="1">K9+L9</f>
        <v>41512.729166666664</v>
      </c>
      <c r="N9" s="5">
        <v>3</v>
      </c>
      <c r="O9" s="5">
        <v>3</v>
      </c>
      <c r="P9" s="21">
        <v>41453</v>
      </c>
      <c r="Q9" s="6">
        <v>33</v>
      </c>
      <c r="R9" s="5">
        <v>3</v>
      </c>
      <c r="S9" s="22">
        <v>41422</v>
      </c>
      <c r="T9" s="22">
        <v>41453</v>
      </c>
      <c r="U9" s="22">
        <v>41512</v>
      </c>
      <c r="V9" s="35">
        <v>19</v>
      </c>
    </row>
    <row r="10" spans="1:22" ht="15.75" x14ac:dyDescent="0.25">
      <c r="A10" s="9" t="s">
        <v>31</v>
      </c>
      <c r="B10" s="9"/>
      <c r="C10" s="21">
        <v>41418</v>
      </c>
      <c r="D10" s="6">
        <v>33</v>
      </c>
      <c r="E10" s="29">
        <v>41446</v>
      </c>
      <c r="F10" s="6">
        <v>33</v>
      </c>
      <c r="G10" s="21">
        <v>41445</v>
      </c>
      <c r="H10" s="6">
        <v>33</v>
      </c>
      <c r="I10" s="21">
        <v>41446</v>
      </c>
      <c r="J10" s="6">
        <v>33</v>
      </c>
      <c r="K10" s="28">
        <v>41449.551388888889</v>
      </c>
      <c r="L10" s="81">
        <v>7</v>
      </c>
      <c r="M10" s="246">
        <f t="shared" si="1"/>
        <v>41456.551388888889</v>
      </c>
      <c r="N10" s="6">
        <v>3</v>
      </c>
      <c r="O10" s="6">
        <v>3</v>
      </c>
      <c r="P10" s="21">
        <v>41459</v>
      </c>
      <c r="Q10" s="6">
        <v>33</v>
      </c>
      <c r="R10" s="6">
        <v>33</v>
      </c>
      <c r="S10" s="22">
        <v>41422</v>
      </c>
      <c r="T10" s="22">
        <v>41445</v>
      </c>
      <c r="U10" s="22">
        <v>41456</v>
      </c>
      <c r="V10" s="35">
        <v>9</v>
      </c>
    </row>
    <row r="11" spans="1:22" ht="15.75" x14ac:dyDescent="0.25">
      <c r="A11" s="9" t="s">
        <v>32</v>
      </c>
      <c r="B11" s="9"/>
      <c r="C11" s="21">
        <v>41418</v>
      </c>
      <c r="D11" s="6">
        <v>33</v>
      </c>
      <c r="E11" s="29">
        <v>41446</v>
      </c>
      <c r="F11" s="6">
        <v>33</v>
      </c>
      <c r="G11" s="21">
        <v>41444</v>
      </c>
      <c r="H11" s="6">
        <v>33</v>
      </c>
      <c r="I11" s="21">
        <v>41446</v>
      </c>
      <c r="J11" s="6">
        <v>33</v>
      </c>
      <c r="K11" s="28">
        <v>41446.759722222225</v>
      </c>
      <c r="L11" s="81">
        <v>19.670000000000002</v>
      </c>
      <c r="M11" s="246">
        <f t="shared" si="1"/>
        <v>41466.429722222223</v>
      </c>
      <c r="N11" s="6">
        <v>3</v>
      </c>
      <c r="O11" s="6">
        <v>3</v>
      </c>
      <c r="P11" s="21">
        <v>41444</v>
      </c>
      <c r="Q11" s="6">
        <v>33</v>
      </c>
      <c r="R11" s="5">
        <v>3</v>
      </c>
      <c r="S11" s="22">
        <v>41422</v>
      </c>
      <c r="T11" s="22">
        <v>41444</v>
      </c>
      <c r="U11" s="22">
        <v>41466</v>
      </c>
      <c r="V11" s="35">
        <v>11</v>
      </c>
    </row>
    <row r="12" spans="1:22" ht="15.75" x14ac:dyDescent="0.25">
      <c r="A12" s="9" t="s">
        <v>33</v>
      </c>
      <c r="B12" s="9"/>
      <c r="C12" s="21">
        <v>41418</v>
      </c>
      <c r="D12" s="6">
        <v>33</v>
      </c>
      <c r="E12" s="21">
        <v>41453</v>
      </c>
      <c r="F12" s="6">
        <v>33</v>
      </c>
      <c r="G12" s="21">
        <v>41453</v>
      </c>
      <c r="H12" s="6">
        <v>33</v>
      </c>
      <c r="I12" s="135">
        <v>41548</v>
      </c>
      <c r="J12" s="6">
        <v>3</v>
      </c>
      <c r="K12" s="28">
        <v>41548.699999999997</v>
      </c>
      <c r="L12" s="81">
        <v>31</v>
      </c>
      <c r="M12" s="246">
        <f t="shared" si="1"/>
        <v>41579.699999999997</v>
      </c>
      <c r="N12" s="6">
        <v>3</v>
      </c>
      <c r="O12" s="6">
        <v>3</v>
      </c>
      <c r="P12" s="21">
        <v>41582</v>
      </c>
      <c r="Q12" s="6">
        <v>33</v>
      </c>
      <c r="R12" s="6">
        <v>3</v>
      </c>
      <c r="S12" s="22" t="s">
        <v>134</v>
      </c>
      <c r="T12" s="22">
        <v>41453</v>
      </c>
      <c r="U12" s="22">
        <v>41583</v>
      </c>
      <c r="V12" s="35">
        <v>34</v>
      </c>
    </row>
    <row r="13" spans="1:22" ht="15.75" x14ac:dyDescent="0.25">
      <c r="A13" s="9" t="s">
        <v>34</v>
      </c>
      <c r="B13" s="9"/>
      <c r="C13" s="21">
        <v>41418</v>
      </c>
      <c r="D13" s="6">
        <v>33</v>
      </c>
      <c r="E13" s="21">
        <v>41453</v>
      </c>
      <c r="F13" s="6">
        <v>33</v>
      </c>
      <c r="G13" s="21">
        <v>41453</v>
      </c>
      <c r="H13" s="6">
        <v>33</v>
      </c>
      <c r="I13" s="21">
        <v>41456</v>
      </c>
      <c r="J13" s="6">
        <v>33</v>
      </c>
      <c r="K13" s="28">
        <v>41456.729166666664</v>
      </c>
      <c r="L13" s="81">
        <v>14.83</v>
      </c>
      <c r="M13" s="246">
        <f t="shared" si="1"/>
        <v>41471.559166666666</v>
      </c>
      <c r="N13" s="6">
        <v>3</v>
      </c>
      <c r="O13" s="6">
        <v>3</v>
      </c>
      <c r="P13" s="21">
        <v>41453</v>
      </c>
      <c r="Q13" s="6">
        <v>33</v>
      </c>
      <c r="R13" s="6">
        <v>3</v>
      </c>
      <c r="S13" s="22">
        <v>41422</v>
      </c>
      <c r="T13" s="22">
        <v>41453</v>
      </c>
      <c r="U13" s="22">
        <v>41471</v>
      </c>
      <c r="V13" s="35">
        <v>13</v>
      </c>
    </row>
    <row r="14" spans="1:22" ht="15.75" x14ac:dyDescent="0.25">
      <c r="A14" s="9" t="s">
        <v>35</v>
      </c>
      <c r="B14" s="9"/>
      <c r="C14" s="21">
        <v>41418</v>
      </c>
      <c r="D14" s="6">
        <v>33</v>
      </c>
      <c r="E14" s="21">
        <v>41453</v>
      </c>
      <c r="F14" s="6">
        <v>33</v>
      </c>
      <c r="G14" s="21">
        <v>41453</v>
      </c>
      <c r="H14" s="7">
        <v>3</v>
      </c>
      <c r="I14" s="21">
        <v>41456</v>
      </c>
      <c r="J14" s="6">
        <v>33</v>
      </c>
      <c r="K14" s="28">
        <v>41456.729166666664</v>
      </c>
      <c r="L14" s="81">
        <v>13.7</v>
      </c>
      <c r="M14" s="246">
        <f t="shared" si="1"/>
        <v>41470.429166666661</v>
      </c>
      <c r="N14" s="6">
        <v>3</v>
      </c>
      <c r="O14" s="6">
        <v>3</v>
      </c>
      <c r="P14" s="21">
        <v>41453</v>
      </c>
      <c r="Q14" s="6">
        <v>33</v>
      </c>
      <c r="R14" s="6">
        <v>3</v>
      </c>
      <c r="S14" s="22">
        <v>41422</v>
      </c>
      <c r="T14" s="22">
        <v>41453</v>
      </c>
      <c r="U14" s="22">
        <v>41470</v>
      </c>
      <c r="V14" s="35">
        <v>12</v>
      </c>
    </row>
    <row r="15" spans="1:22" ht="15.75" x14ac:dyDescent="0.25">
      <c r="A15" s="9" t="s">
        <v>36</v>
      </c>
      <c r="B15" s="9"/>
      <c r="C15" s="21">
        <v>41418</v>
      </c>
      <c r="D15" s="6">
        <v>33</v>
      </c>
      <c r="E15" s="29">
        <v>41446</v>
      </c>
      <c r="F15" s="6">
        <v>33</v>
      </c>
      <c r="G15" s="21">
        <v>41445</v>
      </c>
      <c r="H15" s="6">
        <v>33</v>
      </c>
      <c r="I15" s="135">
        <v>41548</v>
      </c>
      <c r="J15" s="6">
        <v>3</v>
      </c>
      <c r="K15" s="28">
        <v>41548.699999999997</v>
      </c>
      <c r="L15" s="81">
        <v>31</v>
      </c>
      <c r="M15" s="246">
        <f t="shared" ref="M15:M24" si="2">K15+L15</f>
        <v>41579.699999999997</v>
      </c>
      <c r="N15" s="6">
        <v>3</v>
      </c>
      <c r="O15" s="6">
        <v>3</v>
      </c>
      <c r="P15" s="21">
        <v>41582</v>
      </c>
      <c r="Q15" s="6">
        <v>33</v>
      </c>
      <c r="R15" s="6">
        <v>3</v>
      </c>
      <c r="S15" s="22" t="s">
        <v>134</v>
      </c>
      <c r="T15" s="22">
        <v>41445</v>
      </c>
      <c r="U15" s="22">
        <v>41582</v>
      </c>
      <c r="V15" s="35">
        <v>33</v>
      </c>
    </row>
    <row r="16" spans="1:22" ht="15.75" x14ac:dyDescent="0.25">
      <c r="A16" s="9" t="s">
        <v>50</v>
      </c>
      <c r="B16" s="9"/>
      <c r="C16" s="21">
        <v>41418</v>
      </c>
      <c r="D16" s="6">
        <v>33</v>
      </c>
      <c r="E16" s="29">
        <v>41446</v>
      </c>
      <c r="F16" s="6">
        <v>33</v>
      </c>
      <c r="G16" s="21">
        <v>41444</v>
      </c>
      <c r="H16" s="6">
        <v>33</v>
      </c>
      <c r="I16" s="21">
        <v>41446</v>
      </c>
      <c r="J16" s="6">
        <v>33</v>
      </c>
      <c r="K16" s="28">
        <v>41449.551388888889</v>
      </c>
      <c r="L16" s="81">
        <v>7</v>
      </c>
      <c r="M16" s="246">
        <f t="shared" si="2"/>
        <v>41456.551388888889</v>
      </c>
      <c r="N16" s="6">
        <v>3</v>
      </c>
      <c r="O16" s="6">
        <v>3</v>
      </c>
      <c r="P16" s="21">
        <v>41444</v>
      </c>
      <c r="Q16" s="6">
        <v>33</v>
      </c>
      <c r="R16" s="6">
        <v>3</v>
      </c>
      <c r="S16" s="22">
        <v>41422</v>
      </c>
      <c r="T16" s="22">
        <v>41444</v>
      </c>
      <c r="U16" s="22">
        <v>41456</v>
      </c>
      <c r="V16" s="35">
        <v>10</v>
      </c>
    </row>
    <row r="17" spans="1:22" ht="15.75" x14ac:dyDescent="0.25">
      <c r="A17" s="80" t="s">
        <v>100</v>
      </c>
      <c r="B17" s="80"/>
      <c r="C17" s="21">
        <v>41471</v>
      </c>
      <c r="D17" s="6">
        <v>33</v>
      </c>
      <c r="E17" s="29">
        <v>41472</v>
      </c>
      <c r="F17" s="6">
        <v>33</v>
      </c>
      <c r="G17" s="21">
        <v>41471</v>
      </c>
      <c r="H17" s="7">
        <v>3</v>
      </c>
      <c r="I17" s="21">
        <v>41472</v>
      </c>
      <c r="J17" s="6">
        <v>33</v>
      </c>
      <c r="K17" s="28">
        <f>C17+1.82</f>
        <v>41472.82</v>
      </c>
      <c r="L17" s="81">
        <v>11.75</v>
      </c>
      <c r="M17" s="246">
        <f t="shared" si="2"/>
        <v>41484.57</v>
      </c>
      <c r="N17" s="6">
        <v>3</v>
      </c>
      <c r="O17" s="6">
        <v>3</v>
      </c>
      <c r="P17" s="21">
        <v>41459</v>
      </c>
      <c r="Q17" s="6">
        <v>33</v>
      </c>
      <c r="R17" s="6">
        <v>3</v>
      </c>
      <c r="U17" s="22">
        <v>41484</v>
      </c>
      <c r="V17" s="35">
        <v>14</v>
      </c>
    </row>
    <row r="18" spans="1:22" ht="15.75" x14ac:dyDescent="0.25">
      <c r="A18" s="80" t="s">
        <v>101</v>
      </c>
      <c r="B18" s="80"/>
      <c r="C18" s="21">
        <v>41471</v>
      </c>
      <c r="D18" s="6">
        <v>33</v>
      </c>
      <c r="E18" s="29">
        <v>41472</v>
      </c>
      <c r="F18" s="6">
        <v>33</v>
      </c>
      <c r="G18" s="21">
        <v>41471</v>
      </c>
      <c r="H18" s="7">
        <v>3</v>
      </c>
      <c r="I18" s="21">
        <v>41473</v>
      </c>
      <c r="J18" s="6">
        <v>33</v>
      </c>
      <c r="K18" s="28">
        <f>C18+3.47</f>
        <v>41474.47</v>
      </c>
      <c r="L18" s="81">
        <v>12.95</v>
      </c>
      <c r="M18" s="246">
        <f t="shared" si="2"/>
        <v>41487.42</v>
      </c>
      <c r="N18" s="6">
        <v>3</v>
      </c>
      <c r="O18" s="6">
        <v>3</v>
      </c>
      <c r="P18" s="21">
        <v>41471</v>
      </c>
      <c r="Q18" s="6">
        <v>33</v>
      </c>
      <c r="R18" s="6">
        <v>3</v>
      </c>
      <c r="S18" s="22">
        <v>41472</v>
      </c>
      <c r="T18" s="22">
        <v>41472</v>
      </c>
      <c r="U18" s="22">
        <v>41487</v>
      </c>
      <c r="V18" s="35">
        <v>16</v>
      </c>
    </row>
    <row r="19" spans="1:22" s="33" customFormat="1" ht="15.75" x14ac:dyDescent="0.25">
      <c r="A19" s="80" t="s">
        <v>102</v>
      </c>
      <c r="B19" s="80"/>
      <c r="C19" s="21">
        <v>41471</v>
      </c>
      <c r="D19" s="6">
        <v>33</v>
      </c>
      <c r="E19" s="29">
        <v>41472</v>
      </c>
      <c r="F19" s="6">
        <v>33</v>
      </c>
      <c r="G19" s="21">
        <v>41471</v>
      </c>
      <c r="H19" s="6">
        <v>33</v>
      </c>
      <c r="I19" s="21">
        <v>41472</v>
      </c>
      <c r="J19" s="6">
        <v>33</v>
      </c>
      <c r="K19" s="28">
        <f>C19+1.82</f>
        <v>41472.82</v>
      </c>
      <c r="L19" s="81">
        <v>12.8</v>
      </c>
      <c r="M19" s="246">
        <f t="shared" si="2"/>
        <v>41485.620000000003</v>
      </c>
      <c r="N19" s="6">
        <v>3</v>
      </c>
      <c r="O19" s="6">
        <v>3</v>
      </c>
      <c r="P19" s="21">
        <v>41471</v>
      </c>
      <c r="Q19" s="6">
        <v>33</v>
      </c>
      <c r="R19" s="6">
        <v>3</v>
      </c>
      <c r="S19" s="32"/>
      <c r="T19" s="32"/>
      <c r="U19" s="88">
        <v>41485</v>
      </c>
      <c r="V19" s="89">
        <v>15</v>
      </c>
    </row>
    <row r="20" spans="1:22" s="33" customFormat="1" ht="15.75" x14ac:dyDescent="0.25">
      <c r="A20" s="80" t="s">
        <v>129</v>
      </c>
      <c r="B20" s="80"/>
      <c r="C20" s="135">
        <v>41498</v>
      </c>
      <c r="D20" s="6">
        <v>33</v>
      </c>
      <c r="E20" s="29">
        <v>41508</v>
      </c>
      <c r="F20" s="6">
        <v>33</v>
      </c>
      <c r="G20" s="135">
        <v>41498</v>
      </c>
      <c r="H20" s="6">
        <v>33</v>
      </c>
      <c r="I20" s="29">
        <v>41501</v>
      </c>
      <c r="J20" s="6">
        <v>33</v>
      </c>
      <c r="K20" s="28">
        <v>41501.458333333336</v>
      </c>
      <c r="L20" s="139">
        <v>7</v>
      </c>
      <c r="M20" s="246">
        <f t="shared" si="2"/>
        <v>41508.458333333336</v>
      </c>
      <c r="N20" s="6">
        <v>3</v>
      </c>
      <c r="O20" s="6">
        <v>3</v>
      </c>
      <c r="P20" s="21">
        <v>41498</v>
      </c>
      <c r="Q20" s="6">
        <v>33</v>
      </c>
      <c r="R20" s="6">
        <v>3</v>
      </c>
      <c r="S20" s="32"/>
      <c r="T20" s="32"/>
      <c r="U20" s="22">
        <v>41508</v>
      </c>
      <c r="V20" s="89">
        <v>17</v>
      </c>
    </row>
    <row r="21" spans="1:22" s="33" customFormat="1" ht="15.75" x14ac:dyDescent="0.25">
      <c r="A21" s="80" t="s">
        <v>130</v>
      </c>
      <c r="B21" s="80"/>
      <c r="C21" s="135">
        <v>41498</v>
      </c>
      <c r="D21" s="6">
        <v>33</v>
      </c>
      <c r="E21" s="29">
        <v>41508</v>
      </c>
      <c r="F21" s="6">
        <v>33</v>
      </c>
      <c r="G21" s="135">
        <v>41498</v>
      </c>
      <c r="H21" s="6">
        <v>33</v>
      </c>
      <c r="I21" s="29">
        <v>41520</v>
      </c>
      <c r="J21" s="6">
        <v>33</v>
      </c>
      <c r="K21" s="28">
        <v>41509.554166666669</v>
      </c>
      <c r="L21" s="139">
        <v>11</v>
      </c>
      <c r="M21" s="246">
        <f t="shared" si="2"/>
        <v>41520.554166666669</v>
      </c>
      <c r="N21" s="6">
        <v>3</v>
      </c>
      <c r="O21" s="6">
        <v>3</v>
      </c>
      <c r="P21" s="21">
        <v>41498</v>
      </c>
      <c r="Q21" s="6">
        <v>33</v>
      </c>
      <c r="R21" s="6">
        <v>3</v>
      </c>
      <c r="S21" s="32"/>
      <c r="T21" s="32"/>
      <c r="U21" s="22">
        <v>41520</v>
      </c>
      <c r="V21" s="89">
        <v>22</v>
      </c>
    </row>
    <row r="22" spans="1:22" s="33" customFormat="1" ht="15.75" x14ac:dyDescent="0.25">
      <c r="A22" s="80" t="s">
        <v>131</v>
      </c>
      <c r="B22" s="80"/>
      <c r="C22" s="135">
        <v>41498</v>
      </c>
      <c r="D22" s="7">
        <v>3</v>
      </c>
      <c r="E22" s="29">
        <v>41508</v>
      </c>
      <c r="F22" s="6">
        <v>33</v>
      </c>
      <c r="G22" s="135">
        <v>41498</v>
      </c>
      <c r="H22" s="7">
        <v>3</v>
      </c>
      <c r="I22" s="21">
        <v>41514</v>
      </c>
      <c r="J22" s="6">
        <v>33</v>
      </c>
      <c r="K22" s="28">
        <v>41509.609722222223</v>
      </c>
      <c r="L22" s="139">
        <v>5</v>
      </c>
      <c r="M22" s="246">
        <f t="shared" si="2"/>
        <v>41514.609722222223</v>
      </c>
      <c r="N22" s="6">
        <v>3</v>
      </c>
      <c r="O22" s="6">
        <v>3</v>
      </c>
      <c r="P22" s="21">
        <v>41498</v>
      </c>
      <c r="Q22" s="6">
        <v>33</v>
      </c>
      <c r="R22" s="6">
        <v>3</v>
      </c>
      <c r="S22" s="32"/>
      <c r="T22" s="32"/>
      <c r="U22" s="22">
        <v>41512</v>
      </c>
      <c r="V22" s="89">
        <v>21</v>
      </c>
    </row>
    <row r="23" spans="1:22" s="33" customFormat="1" ht="15.75" x14ac:dyDescent="0.25">
      <c r="A23" s="80" t="s">
        <v>132</v>
      </c>
      <c r="B23" s="80"/>
      <c r="C23" s="135">
        <v>41498</v>
      </c>
      <c r="D23" s="6">
        <v>33</v>
      </c>
      <c r="E23" s="29">
        <v>41508</v>
      </c>
      <c r="F23" s="6">
        <v>33</v>
      </c>
      <c r="G23" s="135">
        <v>41498</v>
      </c>
      <c r="H23" s="6">
        <v>33</v>
      </c>
      <c r="I23" s="29">
        <v>41501</v>
      </c>
      <c r="J23" s="6">
        <v>33</v>
      </c>
      <c r="K23" s="28">
        <v>41501.458333333336</v>
      </c>
      <c r="L23" s="139">
        <v>8</v>
      </c>
      <c r="M23" s="246">
        <f t="shared" si="2"/>
        <v>41509.458333333336</v>
      </c>
      <c r="N23" s="6">
        <v>3</v>
      </c>
      <c r="O23" s="6">
        <v>3</v>
      </c>
      <c r="P23" s="21">
        <v>41498</v>
      </c>
      <c r="Q23" s="6">
        <v>33</v>
      </c>
      <c r="R23" s="6">
        <v>3</v>
      </c>
      <c r="S23" s="32"/>
      <c r="T23" s="32"/>
      <c r="U23" s="22">
        <v>41509</v>
      </c>
      <c r="V23" s="89">
        <v>18</v>
      </c>
    </row>
    <row r="24" spans="1:22" s="33" customFormat="1" ht="15.75" x14ac:dyDescent="0.25">
      <c r="A24" s="80" t="s">
        <v>133</v>
      </c>
      <c r="B24" s="80"/>
      <c r="C24" s="135">
        <v>41498</v>
      </c>
      <c r="D24" s="6">
        <v>33</v>
      </c>
      <c r="E24" s="29">
        <v>41508</v>
      </c>
      <c r="F24" s="6">
        <v>33</v>
      </c>
      <c r="G24" s="135">
        <v>41498</v>
      </c>
      <c r="H24" s="6">
        <v>33</v>
      </c>
      <c r="I24" s="21">
        <v>41513</v>
      </c>
      <c r="J24" s="6">
        <v>33</v>
      </c>
      <c r="K24" s="28">
        <v>41500.666666666664</v>
      </c>
      <c r="L24" s="139">
        <v>12</v>
      </c>
      <c r="M24" s="246">
        <f t="shared" si="2"/>
        <v>41512.666666666664</v>
      </c>
      <c r="N24" s="6">
        <v>3</v>
      </c>
      <c r="O24" s="6">
        <v>3</v>
      </c>
      <c r="P24" s="21">
        <v>41513</v>
      </c>
      <c r="Q24" s="7">
        <v>33</v>
      </c>
      <c r="R24" s="6">
        <v>3</v>
      </c>
      <c r="S24" s="32"/>
      <c r="T24" s="32"/>
      <c r="U24" s="22">
        <v>41512</v>
      </c>
      <c r="V24" s="89">
        <v>20</v>
      </c>
    </row>
    <row r="25" spans="1:22" s="33" customFormat="1" ht="15.75" x14ac:dyDescent="0.25">
      <c r="A25" s="80" t="s">
        <v>148</v>
      </c>
      <c r="B25" s="80"/>
      <c r="C25" s="135">
        <v>41515</v>
      </c>
      <c r="D25" s="6">
        <v>33</v>
      </c>
      <c r="E25" s="135">
        <v>41515</v>
      </c>
      <c r="F25" s="6">
        <v>33</v>
      </c>
      <c r="G25" s="135">
        <v>41519</v>
      </c>
      <c r="H25" s="7">
        <v>3</v>
      </c>
      <c r="I25" s="21">
        <v>41519</v>
      </c>
      <c r="J25" s="6">
        <v>33</v>
      </c>
      <c r="K25" s="28">
        <v>41519.746527777781</v>
      </c>
      <c r="L25" s="139">
        <v>18</v>
      </c>
      <c r="M25" s="246">
        <f t="shared" ref="M25:M31" si="3">K25+L25</f>
        <v>41537.746527777781</v>
      </c>
      <c r="N25" s="6">
        <v>3</v>
      </c>
      <c r="O25" s="6">
        <v>3</v>
      </c>
      <c r="P25" s="21">
        <v>41516</v>
      </c>
      <c r="Q25" s="7">
        <v>33</v>
      </c>
      <c r="R25" s="6">
        <v>3</v>
      </c>
      <c r="T25" s="32"/>
      <c r="U25" s="22">
        <v>41537</v>
      </c>
      <c r="V25" s="89">
        <v>26</v>
      </c>
    </row>
    <row r="26" spans="1:22" s="33" customFormat="1" ht="15" customHeight="1" x14ac:dyDescent="0.25">
      <c r="A26" s="80" t="s">
        <v>149</v>
      </c>
      <c r="B26" s="80"/>
      <c r="C26" s="135">
        <v>41515</v>
      </c>
      <c r="D26" s="6">
        <v>33</v>
      </c>
      <c r="E26" s="135">
        <v>41515</v>
      </c>
      <c r="F26" s="6">
        <v>33</v>
      </c>
      <c r="G26" s="135">
        <v>41519</v>
      </c>
      <c r="H26" s="7">
        <v>3</v>
      </c>
      <c r="I26" s="21">
        <v>41519</v>
      </c>
      <c r="J26" s="6">
        <v>33</v>
      </c>
      <c r="K26" s="28">
        <v>41519.746527777781</v>
      </c>
      <c r="L26" s="139">
        <v>15</v>
      </c>
      <c r="M26" s="246">
        <f t="shared" si="3"/>
        <v>41534.746527777781</v>
      </c>
      <c r="N26" s="6">
        <v>3</v>
      </c>
      <c r="O26" s="6">
        <v>3</v>
      </c>
      <c r="P26" s="21">
        <v>41516</v>
      </c>
      <c r="Q26" s="7">
        <v>33</v>
      </c>
      <c r="R26" s="6">
        <v>3</v>
      </c>
      <c r="S26" s="32"/>
      <c r="T26" s="32"/>
      <c r="U26" s="22">
        <v>41534</v>
      </c>
      <c r="V26" s="89">
        <v>24</v>
      </c>
    </row>
    <row r="27" spans="1:22" s="33" customFormat="1" ht="15.75" x14ac:dyDescent="0.25">
      <c r="A27" s="80" t="s">
        <v>150</v>
      </c>
      <c r="B27" s="80"/>
      <c r="C27" s="135">
        <v>41515</v>
      </c>
      <c r="D27" s="6">
        <v>33</v>
      </c>
      <c r="E27" s="135">
        <v>41515</v>
      </c>
      <c r="F27" s="6">
        <v>33</v>
      </c>
      <c r="G27" s="135">
        <v>41519</v>
      </c>
      <c r="H27" s="7">
        <v>3</v>
      </c>
      <c r="I27" s="21">
        <v>41519</v>
      </c>
      <c r="J27" s="6">
        <v>33</v>
      </c>
      <c r="K27" s="28">
        <v>41519.746527777781</v>
      </c>
      <c r="L27" s="139">
        <v>42</v>
      </c>
      <c r="M27" s="246">
        <f t="shared" si="3"/>
        <v>41561.746527777781</v>
      </c>
      <c r="N27" s="1">
        <v>3</v>
      </c>
      <c r="O27" s="6">
        <v>3</v>
      </c>
      <c r="P27" s="21">
        <v>41516</v>
      </c>
      <c r="Q27" s="7">
        <v>33</v>
      </c>
      <c r="R27" s="6">
        <v>3</v>
      </c>
      <c r="S27" s="32"/>
      <c r="T27" s="32"/>
      <c r="U27" s="88">
        <v>41563</v>
      </c>
      <c r="V27" s="89">
        <v>2</v>
      </c>
    </row>
    <row r="28" spans="1:22" s="33" customFormat="1" ht="15.75" x14ac:dyDescent="0.25">
      <c r="A28" s="80" t="s">
        <v>151</v>
      </c>
      <c r="B28" s="80"/>
      <c r="C28" s="135">
        <v>41515</v>
      </c>
      <c r="D28" s="6">
        <v>33</v>
      </c>
      <c r="E28" s="135">
        <v>41515</v>
      </c>
      <c r="F28" s="6">
        <v>33</v>
      </c>
      <c r="G28" s="135">
        <v>41519</v>
      </c>
      <c r="H28" s="6">
        <v>33</v>
      </c>
      <c r="I28" s="21">
        <v>41519</v>
      </c>
      <c r="J28" s="6">
        <v>33</v>
      </c>
      <c r="K28" s="28">
        <v>41519.746527777781</v>
      </c>
      <c r="L28" s="139">
        <v>14</v>
      </c>
      <c r="M28" s="246">
        <f t="shared" si="3"/>
        <v>41533.746527777781</v>
      </c>
      <c r="N28" s="6">
        <v>3</v>
      </c>
      <c r="O28" s="6">
        <v>3</v>
      </c>
      <c r="P28" s="21">
        <v>41516</v>
      </c>
      <c r="Q28" s="7">
        <v>33</v>
      </c>
      <c r="R28" s="6">
        <v>3</v>
      </c>
      <c r="S28" s="32"/>
      <c r="T28" s="32"/>
      <c r="U28" s="22">
        <v>41534</v>
      </c>
      <c r="V28" s="89">
        <v>23</v>
      </c>
    </row>
    <row r="29" spans="1:22" s="33" customFormat="1" ht="15.75" x14ac:dyDescent="0.25">
      <c r="A29" s="80" t="s">
        <v>152</v>
      </c>
      <c r="B29" s="80"/>
      <c r="C29" s="135">
        <v>41515</v>
      </c>
      <c r="D29" s="6">
        <v>33</v>
      </c>
      <c r="E29" s="135">
        <v>41515</v>
      </c>
      <c r="F29" s="6">
        <v>33</v>
      </c>
      <c r="G29" s="135">
        <v>41519</v>
      </c>
      <c r="H29" s="6">
        <v>33</v>
      </c>
      <c r="I29" s="135">
        <v>41548</v>
      </c>
      <c r="J29" s="6">
        <v>3</v>
      </c>
      <c r="K29" s="28">
        <v>41548.699999999997</v>
      </c>
      <c r="L29" s="139">
        <v>31</v>
      </c>
      <c r="M29" s="246">
        <f t="shared" si="3"/>
        <v>41579.699999999997</v>
      </c>
      <c r="N29" s="6">
        <v>3</v>
      </c>
      <c r="O29" s="6">
        <v>3</v>
      </c>
      <c r="P29" s="21">
        <v>41516</v>
      </c>
      <c r="Q29" s="7">
        <v>33</v>
      </c>
      <c r="R29" s="6">
        <v>3</v>
      </c>
      <c r="S29" s="22">
        <v>41534</v>
      </c>
      <c r="T29" s="22">
        <v>41548</v>
      </c>
      <c r="U29" s="88">
        <v>41584</v>
      </c>
      <c r="V29" s="89">
        <v>35</v>
      </c>
    </row>
    <row r="30" spans="1:22" s="33" customFormat="1" ht="15.75" x14ac:dyDescent="0.25">
      <c r="A30" s="80" t="s">
        <v>153</v>
      </c>
      <c r="B30" s="80"/>
      <c r="C30" s="135">
        <v>41515</v>
      </c>
      <c r="D30" s="6">
        <v>33</v>
      </c>
      <c r="E30" s="135">
        <v>41515</v>
      </c>
      <c r="F30" s="6">
        <v>33</v>
      </c>
      <c r="G30" s="135">
        <v>41519</v>
      </c>
      <c r="H30" s="7">
        <v>3</v>
      </c>
      <c r="I30" s="21">
        <v>41519</v>
      </c>
      <c r="J30" s="6">
        <v>33</v>
      </c>
      <c r="K30" s="28">
        <v>41519.746527777781</v>
      </c>
      <c r="L30" s="139">
        <v>17</v>
      </c>
      <c r="M30" s="246">
        <f t="shared" si="3"/>
        <v>41536.746527777781</v>
      </c>
      <c r="N30" s="6">
        <v>3</v>
      </c>
      <c r="O30" s="6">
        <v>3</v>
      </c>
      <c r="P30" s="21">
        <v>41516</v>
      </c>
      <c r="Q30" s="7">
        <v>33</v>
      </c>
      <c r="R30" s="6">
        <v>3</v>
      </c>
      <c r="S30" s="32"/>
      <c r="T30" s="32"/>
      <c r="U30" s="22">
        <v>41536</v>
      </c>
      <c r="V30" s="89">
        <v>25</v>
      </c>
    </row>
    <row r="31" spans="1:22" s="33" customFormat="1" ht="15.75" x14ac:dyDescent="0.25">
      <c r="A31" s="80" t="s">
        <v>154</v>
      </c>
      <c r="B31" s="80"/>
      <c r="C31" s="135">
        <v>41515</v>
      </c>
      <c r="D31" s="6">
        <v>33</v>
      </c>
      <c r="E31" s="135">
        <v>41515</v>
      </c>
      <c r="F31" s="6">
        <v>33</v>
      </c>
      <c r="G31" s="135">
        <v>41519</v>
      </c>
      <c r="H31" s="7">
        <v>3</v>
      </c>
      <c r="I31" s="21">
        <v>41519</v>
      </c>
      <c r="J31" s="6">
        <v>33</v>
      </c>
      <c r="K31" s="28">
        <v>41519.746527777781</v>
      </c>
      <c r="L31" s="139">
        <v>21</v>
      </c>
      <c r="M31" s="246">
        <f t="shared" si="3"/>
        <v>41540.746527777781</v>
      </c>
      <c r="N31" s="6">
        <v>3</v>
      </c>
      <c r="O31" s="6">
        <v>3</v>
      </c>
      <c r="P31" s="21">
        <v>41516</v>
      </c>
      <c r="Q31" s="7">
        <v>33</v>
      </c>
      <c r="R31" s="7">
        <v>33</v>
      </c>
      <c r="S31" s="32"/>
      <c r="T31" s="32"/>
      <c r="U31" s="22">
        <v>41540</v>
      </c>
      <c r="V31" s="89">
        <v>27</v>
      </c>
    </row>
    <row r="32" spans="1:22" s="33" customFormat="1" ht="15.75" x14ac:dyDescent="0.25">
      <c r="A32" s="80" t="s">
        <v>160</v>
      </c>
      <c r="B32" s="80"/>
      <c r="C32" s="135">
        <v>41526</v>
      </c>
      <c r="D32" s="6">
        <v>33</v>
      </c>
      <c r="E32" s="135">
        <v>41531</v>
      </c>
      <c r="F32" s="6">
        <v>33</v>
      </c>
      <c r="G32" s="135">
        <v>41543</v>
      </c>
      <c r="H32" s="6">
        <v>3</v>
      </c>
      <c r="I32" s="135">
        <v>41543</v>
      </c>
      <c r="J32" s="6">
        <v>3</v>
      </c>
      <c r="K32" s="28">
        <v>41533.385416666664</v>
      </c>
      <c r="L32" s="139">
        <v>10</v>
      </c>
      <c r="M32" s="246">
        <f t="shared" ref="M32:M37" si="4">K32+L32</f>
        <v>41543.385416666664</v>
      </c>
      <c r="N32" s="1">
        <v>3</v>
      </c>
      <c r="O32" s="1">
        <v>3</v>
      </c>
      <c r="P32" s="135">
        <v>41543</v>
      </c>
      <c r="Q32" s="7">
        <v>3</v>
      </c>
      <c r="R32" s="7">
        <v>3</v>
      </c>
      <c r="S32" s="32"/>
      <c r="T32" s="32"/>
      <c r="U32" s="88">
        <v>41543</v>
      </c>
      <c r="V32" s="89">
        <v>30</v>
      </c>
    </row>
    <row r="33" spans="1:22" s="33" customFormat="1" ht="15.75" x14ac:dyDescent="0.25">
      <c r="A33" s="80" t="s">
        <v>161</v>
      </c>
      <c r="B33" s="80"/>
      <c r="C33" s="135">
        <v>41526</v>
      </c>
      <c r="D33" s="6">
        <v>33</v>
      </c>
      <c r="E33" s="135">
        <v>41531</v>
      </c>
      <c r="F33" s="6">
        <v>33</v>
      </c>
      <c r="G33" s="135">
        <v>41568</v>
      </c>
      <c r="H33" s="7">
        <v>3</v>
      </c>
      <c r="I33" s="135">
        <v>41568</v>
      </c>
      <c r="J33" s="6">
        <v>3</v>
      </c>
      <c r="K33" s="28">
        <v>41533.385416666664</v>
      </c>
      <c r="L33" s="81">
        <v>35.299999999999997</v>
      </c>
      <c r="M33" s="246">
        <f t="shared" si="4"/>
        <v>41568.685416666667</v>
      </c>
      <c r="N33" s="1">
        <v>3</v>
      </c>
      <c r="O33" s="1">
        <v>3</v>
      </c>
      <c r="P33" s="21">
        <v>41583</v>
      </c>
      <c r="Q33" s="7">
        <v>3</v>
      </c>
      <c r="R33" s="6">
        <v>3</v>
      </c>
      <c r="S33" s="32"/>
      <c r="T33" s="32"/>
      <c r="U33" s="88">
        <v>41568</v>
      </c>
      <c r="V33" s="89">
        <v>32</v>
      </c>
    </row>
    <row r="34" spans="1:22" s="33" customFormat="1" ht="15.75" x14ac:dyDescent="0.25">
      <c r="A34" s="80" t="s">
        <v>162</v>
      </c>
      <c r="B34" s="80"/>
      <c r="C34" s="135">
        <v>41526</v>
      </c>
      <c r="D34" s="6">
        <v>33</v>
      </c>
      <c r="E34" s="135">
        <v>41531</v>
      </c>
      <c r="F34" s="6">
        <v>33</v>
      </c>
      <c r="G34" s="135">
        <v>41542</v>
      </c>
      <c r="H34" s="7">
        <v>3</v>
      </c>
      <c r="I34" s="135">
        <v>41541</v>
      </c>
      <c r="J34" s="6">
        <v>3</v>
      </c>
      <c r="K34" s="28">
        <v>41533.385416666664</v>
      </c>
      <c r="L34" s="139">
        <v>8</v>
      </c>
      <c r="M34" s="246">
        <f t="shared" si="4"/>
        <v>41541.385416666664</v>
      </c>
      <c r="N34" s="1">
        <v>3</v>
      </c>
      <c r="O34" s="1">
        <v>3</v>
      </c>
      <c r="P34" s="21">
        <v>41541</v>
      </c>
      <c r="Q34" s="7">
        <v>33</v>
      </c>
      <c r="R34" s="7">
        <v>33</v>
      </c>
      <c r="S34" s="32"/>
      <c r="T34" s="32"/>
      <c r="U34" s="88">
        <v>41542</v>
      </c>
      <c r="V34" s="89">
        <v>28</v>
      </c>
    </row>
    <row r="35" spans="1:22" s="33" customFormat="1" ht="15.75" x14ac:dyDescent="0.25">
      <c r="A35" s="80" t="s">
        <v>163</v>
      </c>
      <c r="B35" s="80"/>
      <c r="C35" s="135">
        <v>41526</v>
      </c>
      <c r="D35" s="6">
        <v>33</v>
      </c>
      <c r="E35" s="135">
        <v>41531</v>
      </c>
      <c r="F35" s="6">
        <v>33</v>
      </c>
      <c r="G35" s="135">
        <v>41568</v>
      </c>
      <c r="H35" s="7">
        <v>3</v>
      </c>
      <c r="I35" s="135">
        <v>41568</v>
      </c>
      <c r="J35" s="6">
        <v>3</v>
      </c>
      <c r="K35" s="28">
        <v>41533.385416666664</v>
      </c>
      <c r="L35" s="81">
        <v>35.299999999999997</v>
      </c>
      <c r="M35" s="246">
        <f t="shared" si="4"/>
        <v>41568.685416666667</v>
      </c>
      <c r="N35" s="1">
        <v>3</v>
      </c>
      <c r="O35" s="1">
        <v>3</v>
      </c>
      <c r="P35" s="21">
        <v>41584</v>
      </c>
      <c r="Q35" s="7">
        <v>3</v>
      </c>
      <c r="R35" s="6">
        <v>3</v>
      </c>
      <c r="S35" s="32"/>
      <c r="T35" s="32"/>
      <c r="U35" s="88">
        <v>41568</v>
      </c>
      <c r="V35" s="89">
        <v>31</v>
      </c>
    </row>
    <row r="36" spans="1:22" s="33" customFormat="1" ht="15.75" x14ac:dyDescent="0.25">
      <c r="A36" s="80" t="s">
        <v>164</v>
      </c>
      <c r="B36" s="80"/>
      <c r="C36" s="135">
        <v>41528</v>
      </c>
      <c r="D36" s="6">
        <v>33</v>
      </c>
      <c r="E36" s="135">
        <v>41531</v>
      </c>
      <c r="F36" s="6">
        <v>33</v>
      </c>
      <c r="G36" s="135">
        <v>41542</v>
      </c>
      <c r="H36" s="7">
        <v>3</v>
      </c>
      <c r="I36" s="135">
        <v>41541</v>
      </c>
      <c r="J36" s="6">
        <v>3</v>
      </c>
      <c r="K36" s="28">
        <v>41533.385416666664</v>
      </c>
      <c r="L36" s="139">
        <v>8</v>
      </c>
      <c r="M36" s="246">
        <f t="shared" si="4"/>
        <v>41541.385416666664</v>
      </c>
      <c r="N36" s="1">
        <v>3</v>
      </c>
      <c r="O36" s="1">
        <v>3</v>
      </c>
      <c r="P36" s="21">
        <v>41541</v>
      </c>
      <c r="Q36" s="7">
        <v>33</v>
      </c>
      <c r="R36" s="7">
        <v>33</v>
      </c>
      <c r="S36" s="32"/>
      <c r="T36" s="32"/>
      <c r="U36" s="88">
        <v>41542</v>
      </c>
      <c r="V36" s="89">
        <v>29</v>
      </c>
    </row>
    <row r="37" spans="1:22" s="33" customFormat="1" ht="15.75" x14ac:dyDescent="0.25">
      <c r="A37" s="80" t="s">
        <v>186</v>
      </c>
      <c r="B37" s="80"/>
      <c r="C37" s="135">
        <v>41543</v>
      </c>
      <c r="D37" s="6">
        <v>33</v>
      </c>
      <c r="E37" s="135">
        <v>41543</v>
      </c>
      <c r="F37" s="6">
        <v>33</v>
      </c>
      <c r="G37" s="135">
        <v>41544</v>
      </c>
      <c r="H37" s="7">
        <v>3</v>
      </c>
      <c r="I37" s="135">
        <v>41548</v>
      </c>
      <c r="J37" s="6">
        <v>3</v>
      </c>
      <c r="K37" s="140">
        <f>C37+5.7</f>
        <v>41548.699999999997</v>
      </c>
      <c r="L37" s="139">
        <v>31</v>
      </c>
      <c r="M37" s="246">
        <f t="shared" si="4"/>
        <v>41579.699999999997</v>
      </c>
      <c r="N37" s="1">
        <v>3</v>
      </c>
      <c r="O37" s="6">
        <v>3</v>
      </c>
      <c r="P37" s="142">
        <v>41543</v>
      </c>
      <c r="Q37" s="7">
        <v>33</v>
      </c>
      <c r="R37" s="7">
        <v>33</v>
      </c>
      <c r="S37" s="32"/>
      <c r="T37" s="32"/>
      <c r="U37" s="88">
        <v>41591</v>
      </c>
      <c r="V37" s="89">
        <v>36</v>
      </c>
    </row>
    <row r="38" spans="1:22" s="33" customFormat="1" ht="15.75" x14ac:dyDescent="0.25">
      <c r="A38" s="80" t="s">
        <v>193</v>
      </c>
      <c r="B38" s="80"/>
      <c r="C38" s="135">
        <v>41554</v>
      </c>
      <c r="D38" s="6">
        <v>3</v>
      </c>
      <c r="E38" s="135">
        <v>41554</v>
      </c>
      <c r="F38">
        <v>3</v>
      </c>
      <c r="G38" s="135">
        <v>41555</v>
      </c>
      <c r="H38" s="7">
        <v>3</v>
      </c>
      <c r="I38" s="135">
        <v>41557</v>
      </c>
      <c r="J38" s="6">
        <v>3</v>
      </c>
      <c r="K38" s="140">
        <f>C38+4.03</f>
        <v>41558.03</v>
      </c>
      <c r="L38" s="81">
        <v>26.7</v>
      </c>
      <c r="M38" s="246">
        <f>K38+L38</f>
        <v>41584.729999999996</v>
      </c>
      <c r="N38" s="1">
        <v>3</v>
      </c>
      <c r="O38" s="1">
        <v>3</v>
      </c>
      <c r="P38" s="21">
        <v>41554</v>
      </c>
      <c r="Q38" s="7">
        <v>33</v>
      </c>
      <c r="R38" s="7">
        <v>33</v>
      </c>
      <c r="S38" s="32"/>
      <c r="T38" s="32"/>
      <c r="U38" s="88">
        <v>41591</v>
      </c>
      <c r="V38" s="89">
        <v>37</v>
      </c>
    </row>
    <row r="39" spans="1:22" s="208" customFormat="1" ht="15.75" x14ac:dyDescent="0.25">
      <c r="A39" s="278" t="s">
        <v>258</v>
      </c>
      <c r="B39" s="279"/>
      <c r="C39" s="198"/>
      <c r="D39" s="199"/>
      <c r="E39" s="198"/>
      <c r="F39" s="200"/>
      <c r="G39" s="198"/>
      <c r="H39" s="201"/>
      <c r="I39" s="198"/>
      <c r="J39" s="199"/>
      <c r="K39" s="202"/>
      <c r="L39" s="203"/>
      <c r="M39" s="229"/>
      <c r="N39" s="168"/>
      <c r="O39" s="168"/>
      <c r="P39" s="204"/>
      <c r="Q39" s="201"/>
      <c r="R39" s="201"/>
      <c r="S39" s="205"/>
      <c r="T39" s="205"/>
      <c r="U39" s="206"/>
      <c r="V39" s="207"/>
    </row>
    <row r="40" spans="1:22" s="208" customFormat="1" ht="15.75" x14ac:dyDescent="0.25">
      <c r="A40" s="279"/>
      <c r="B40" s="279"/>
      <c r="C40" s="198"/>
      <c r="D40" s="199"/>
      <c r="E40" s="198"/>
      <c r="F40" s="200"/>
      <c r="G40" s="198"/>
      <c r="H40" s="201"/>
      <c r="I40" s="198"/>
      <c r="J40" s="199"/>
      <c r="K40" s="202"/>
      <c r="L40" s="203"/>
      <c r="M40" s="229"/>
      <c r="N40" s="168"/>
      <c r="O40" s="168"/>
      <c r="P40" s="204"/>
      <c r="Q40" s="201"/>
      <c r="R40" s="201"/>
      <c r="S40" s="205"/>
      <c r="T40" s="205"/>
      <c r="U40" s="206"/>
      <c r="V40" s="207"/>
    </row>
    <row r="46" spans="1:22" s="114" customFormat="1" ht="37.5" x14ac:dyDescent="0.3">
      <c r="A46" s="111"/>
      <c r="B46" s="112" t="s">
        <v>126</v>
      </c>
      <c r="C46" s="121" t="s">
        <v>128</v>
      </c>
      <c r="E46" s="115"/>
      <c r="F46" s="115"/>
      <c r="G46" s="116"/>
      <c r="H46" s="117"/>
      <c r="I46" s="116"/>
      <c r="J46" s="117"/>
      <c r="K46" s="113"/>
      <c r="L46" s="118"/>
      <c r="M46" s="230" t="s">
        <v>127</v>
      </c>
      <c r="P46" s="116"/>
      <c r="Q46" s="117"/>
      <c r="S46" s="119"/>
      <c r="T46" s="119"/>
      <c r="U46" s="119"/>
      <c r="V46" s="120"/>
    </row>
    <row r="47" spans="1:22" s="106" customFormat="1" x14ac:dyDescent="0.25">
      <c r="C47" s="108"/>
      <c r="F47" s="108"/>
      <c r="G47" s="108"/>
      <c r="H47" s="108"/>
      <c r="I47" s="109"/>
      <c r="M47" s="231"/>
    </row>
    <row r="48" spans="1:22" s="33" customFormat="1" x14ac:dyDescent="0.25">
      <c r="M48" s="232"/>
      <c r="P48" s="32"/>
      <c r="S48" s="32"/>
      <c r="T48" s="32"/>
      <c r="U48" s="32"/>
      <c r="V48" s="68"/>
    </row>
    <row r="49" spans="1:3" ht="30" x14ac:dyDescent="0.25">
      <c r="A49" s="86" t="s">
        <v>118</v>
      </c>
      <c r="B49" s="64">
        <v>30</v>
      </c>
      <c r="C49" s="87" t="s">
        <v>119</v>
      </c>
    </row>
  </sheetData>
  <mergeCells count="1">
    <mergeCell ref="A39:B40"/>
  </mergeCells>
  <phoneticPr fontId="16" type="noConversion"/>
  <conditionalFormatting sqref="A50:B1048576 A1:B8">
    <cfRule type="expression" dxfId="168" priority="287">
      <formula>"if($I==2)"</formula>
    </cfRule>
  </conditionalFormatting>
  <conditionalFormatting sqref="Q3">
    <cfRule type="iconSet" priority="279">
      <iconSet iconSet="3Symbols" showValue="0">
        <cfvo type="percent" val="0"/>
        <cfvo type="num" val="1" gte="0"/>
        <cfvo type="num" val="2" gte="0"/>
      </iconSet>
    </cfRule>
  </conditionalFormatting>
  <conditionalFormatting sqref="R3">
    <cfRule type="iconSet" priority="278">
      <iconSet iconSet="3Symbols" showValue="0">
        <cfvo type="percent" val="0"/>
        <cfvo type="num" val="1" gte="0"/>
        <cfvo type="num" val="2" gte="0"/>
      </iconSet>
    </cfRule>
  </conditionalFormatting>
  <conditionalFormatting sqref="Q2">
    <cfRule type="iconSet" priority="277">
      <iconSet iconSet="3Symbols" showValue="0">
        <cfvo type="percent" val="0"/>
        <cfvo type="num" val="1" gte="0"/>
        <cfvo type="num" val="2" gte="0"/>
      </iconSet>
    </cfRule>
  </conditionalFormatting>
  <conditionalFormatting sqref="Q4">
    <cfRule type="iconSet" priority="272">
      <iconSet iconSet="3Symbols" showValue="0">
        <cfvo type="percent" val="0"/>
        <cfvo type="num" val="1" gte="0"/>
        <cfvo type="num" val="2" gte="0"/>
      </iconSet>
    </cfRule>
  </conditionalFormatting>
  <conditionalFormatting sqref="Q5">
    <cfRule type="iconSet" priority="271">
      <iconSet iconSet="3Symbols" showValue="0">
        <cfvo type="percent" val="0"/>
        <cfvo type="num" val="1" gte="0"/>
        <cfvo type="num" val="2" gte="0"/>
      </iconSet>
    </cfRule>
  </conditionalFormatting>
  <conditionalFormatting sqref="Q6">
    <cfRule type="iconSet" priority="270">
      <iconSet iconSet="3Symbols" showValue="0">
        <cfvo type="percent" val="0"/>
        <cfvo type="num" val="1" gte="0"/>
        <cfvo type="num" val="2" gte="0"/>
      </iconSet>
    </cfRule>
  </conditionalFormatting>
  <conditionalFormatting sqref="Q7">
    <cfRule type="iconSet" priority="269">
      <iconSet iconSet="3Symbols" showValue="0">
        <cfvo type="percent" val="0"/>
        <cfvo type="num" val="1" gte="0"/>
        <cfvo type="num" val="2" gte="0"/>
      </iconSet>
    </cfRule>
  </conditionalFormatting>
  <conditionalFormatting sqref="Q8">
    <cfRule type="iconSet" priority="268">
      <iconSet iconSet="3Symbols" showValue="0">
        <cfvo type="percent" val="0"/>
        <cfvo type="num" val="1" gte="0"/>
        <cfvo type="num" val="2" gte="0"/>
      </iconSet>
    </cfRule>
  </conditionalFormatting>
  <conditionalFormatting sqref="R4">
    <cfRule type="iconSet" priority="265">
      <iconSet iconSet="3Symbols" showValue="0">
        <cfvo type="percent" val="0"/>
        <cfvo type="num" val="1" gte="0"/>
        <cfvo type="num" val="2" gte="0"/>
      </iconSet>
    </cfRule>
  </conditionalFormatting>
  <conditionalFormatting sqref="R5">
    <cfRule type="iconSet" priority="264">
      <iconSet iconSet="3Symbols" showValue="0">
        <cfvo type="percent" val="0"/>
        <cfvo type="num" val="1" gte="0"/>
        <cfvo type="num" val="2" gte="0"/>
      </iconSet>
    </cfRule>
  </conditionalFormatting>
  <conditionalFormatting sqref="R6">
    <cfRule type="iconSet" priority="263">
      <iconSet iconSet="3Symbols" showValue="0">
        <cfvo type="percent" val="0"/>
        <cfvo type="num" val="1" gte="0"/>
        <cfvo type="num" val="2" gte="0"/>
      </iconSet>
    </cfRule>
  </conditionalFormatting>
  <conditionalFormatting sqref="R7">
    <cfRule type="iconSet" priority="262">
      <iconSet iconSet="3Symbols" showValue="0">
        <cfvo type="percent" val="0"/>
        <cfvo type="num" val="1" gte="0"/>
        <cfvo type="num" val="2" gte="0"/>
      </iconSet>
    </cfRule>
  </conditionalFormatting>
  <conditionalFormatting sqref="R8">
    <cfRule type="iconSet" priority="261">
      <iconSet iconSet="3Symbols" showValue="0">
        <cfvo type="percent" val="0"/>
        <cfvo type="num" val="1" gte="0"/>
        <cfvo type="num" val="2" gte="0"/>
      </iconSet>
    </cfRule>
  </conditionalFormatting>
  <conditionalFormatting sqref="N4">
    <cfRule type="iconSet" priority="260">
      <iconSet iconSet="3Symbols" showValue="0">
        <cfvo type="percent" val="0"/>
        <cfvo type="num" val="1" gte="0"/>
        <cfvo type="num" val="2" gte="0"/>
      </iconSet>
    </cfRule>
  </conditionalFormatting>
  <conditionalFormatting sqref="N5">
    <cfRule type="iconSet" priority="259">
      <iconSet iconSet="3Symbols" showValue="0">
        <cfvo type="percent" val="0"/>
        <cfvo type="num" val="1" gte="0"/>
        <cfvo type="num" val="2" gte="0"/>
      </iconSet>
    </cfRule>
  </conditionalFormatting>
  <conditionalFormatting sqref="N6">
    <cfRule type="iconSet" priority="258">
      <iconSet iconSet="3Symbols" showValue="0">
        <cfvo type="percent" val="0"/>
        <cfvo type="num" val="1" gte="0"/>
        <cfvo type="num" val="2" gte="0"/>
      </iconSet>
    </cfRule>
  </conditionalFormatting>
  <conditionalFormatting sqref="N7">
    <cfRule type="iconSet" priority="257">
      <iconSet iconSet="3Symbols" showValue="0">
        <cfvo type="percent" val="0"/>
        <cfvo type="num" val="1" gte="0"/>
        <cfvo type="num" val="2" gte="0"/>
      </iconSet>
    </cfRule>
  </conditionalFormatting>
  <conditionalFormatting sqref="N8">
    <cfRule type="iconSet" priority="256">
      <iconSet iconSet="3Symbols" showValue="0">
        <cfvo type="percent" val="0"/>
        <cfvo type="num" val="1" gte="0"/>
        <cfvo type="num" val="2" gte="0"/>
      </iconSet>
    </cfRule>
  </conditionalFormatting>
  <conditionalFormatting sqref="H11">
    <cfRule type="iconSet" priority="255">
      <iconSet iconSet="3Symbols" showValue="0">
        <cfvo type="percent" val="0"/>
        <cfvo type="num" val="1" gte="0"/>
        <cfvo type="num" val="2" gte="0"/>
      </iconSet>
    </cfRule>
  </conditionalFormatting>
  <conditionalFormatting sqref="H16">
    <cfRule type="iconSet" priority="254">
      <iconSet iconSet="3Symbols" showValue="0">
        <cfvo type="percent" val="0"/>
        <cfvo type="num" val="1" gte="0"/>
        <cfvo type="num" val="2" gte="0"/>
      </iconSet>
    </cfRule>
  </conditionalFormatting>
  <conditionalFormatting sqref="Q11">
    <cfRule type="iconSet" priority="253">
      <iconSet iconSet="3Symbols" showValue="0">
        <cfvo type="percent" val="0"/>
        <cfvo type="num" val="1" gte="0"/>
        <cfvo type="num" val="2" gte="0"/>
      </iconSet>
    </cfRule>
  </conditionalFormatting>
  <conditionalFormatting sqref="Q16">
    <cfRule type="iconSet" priority="252">
      <iconSet iconSet="3Symbols" showValue="0">
        <cfvo type="percent" val="0"/>
        <cfvo type="num" val="1" gte="0"/>
        <cfvo type="num" val="2" gte="0"/>
      </iconSet>
    </cfRule>
  </conditionalFormatting>
  <conditionalFormatting sqref="H10">
    <cfRule type="iconSet" priority="251">
      <iconSet iconSet="3Symbols" showValue="0">
        <cfvo type="percent" val="0"/>
        <cfvo type="num" val="1" gte="0"/>
        <cfvo type="num" val="2" gte="0"/>
      </iconSet>
    </cfRule>
  </conditionalFormatting>
  <conditionalFormatting sqref="H15">
    <cfRule type="iconSet" priority="250">
      <iconSet iconSet="3Symbols" showValue="0">
        <cfvo type="percent" val="0"/>
        <cfvo type="num" val="1" gte="0"/>
        <cfvo type="num" val="2" gte="0"/>
      </iconSet>
    </cfRule>
  </conditionalFormatting>
  <conditionalFormatting sqref="J11">
    <cfRule type="iconSet" priority="249">
      <iconSet iconSet="3Symbols" showValue="0">
        <cfvo type="percent" val="0"/>
        <cfvo type="num" val="1" gte="0"/>
        <cfvo type="num" val="2" gte="0"/>
      </iconSet>
    </cfRule>
  </conditionalFormatting>
  <conditionalFormatting sqref="J16">
    <cfRule type="iconSet" priority="248">
      <iconSet iconSet="3Symbols" showValue="0">
        <cfvo type="percent" val="0"/>
        <cfvo type="num" val="1" gte="0"/>
        <cfvo type="num" val="2" gte="0"/>
      </iconSet>
    </cfRule>
  </conditionalFormatting>
  <conditionalFormatting sqref="J10">
    <cfRule type="iconSet" priority="247">
      <iconSet iconSet="3Symbols" showValue="0">
        <cfvo type="percent" val="0"/>
        <cfvo type="num" val="1" gte="0"/>
        <cfvo type="num" val="2" gte="0"/>
      </iconSet>
    </cfRule>
  </conditionalFormatting>
  <conditionalFormatting sqref="D10">
    <cfRule type="iconSet" priority="245">
      <iconSet iconSet="3Symbols" showValue="0">
        <cfvo type="percent" val="0"/>
        <cfvo type="num" val="1" gte="0"/>
        <cfvo type="num" val="2" gte="0"/>
      </iconSet>
    </cfRule>
  </conditionalFormatting>
  <conditionalFormatting sqref="D11">
    <cfRule type="iconSet" priority="244">
      <iconSet iconSet="3Symbols" showValue="0">
        <cfvo type="percent" val="0"/>
        <cfvo type="num" val="1" gte="0"/>
        <cfvo type="num" val="2" gte="0"/>
      </iconSet>
    </cfRule>
  </conditionalFormatting>
  <conditionalFormatting sqref="D15">
    <cfRule type="iconSet" priority="243">
      <iconSet iconSet="3Symbols" showValue="0">
        <cfvo type="percent" val="0"/>
        <cfvo type="num" val="1" gte="0"/>
        <cfvo type="num" val="2" gte="0"/>
      </iconSet>
    </cfRule>
  </conditionalFormatting>
  <conditionalFormatting sqref="D16">
    <cfRule type="iconSet" priority="242">
      <iconSet iconSet="3Symbols" showValue="0">
        <cfvo type="percent" val="0"/>
        <cfvo type="num" val="1" gte="0"/>
        <cfvo type="num" val="2" gte="0"/>
      </iconSet>
    </cfRule>
  </conditionalFormatting>
  <conditionalFormatting sqref="N3">
    <cfRule type="iconSet" priority="241">
      <iconSet iconSet="3Symbols" showValue="0">
        <cfvo type="percent" val="0"/>
        <cfvo type="num" val="1" gte="0"/>
        <cfvo type="num" val="2" gte="0"/>
      </iconSet>
    </cfRule>
  </conditionalFormatting>
  <conditionalFormatting sqref="D14">
    <cfRule type="iconSet" priority="239">
      <iconSet iconSet="3Symbols" showValue="0">
        <cfvo type="percent" val="0"/>
        <cfvo type="num" val="1" gte="0"/>
        <cfvo type="num" val="2" gte="0"/>
      </iconSet>
    </cfRule>
  </conditionalFormatting>
  <conditionalFormatting sqref="D13">
    <cfRule type="iconSet" priority="238">
      <iconSet iconSet="3Symbols" showValue="0">
        <cfvo type="percent" val="0"/>
        <cfvo type="num" val="1" gte="0"/>
        <cfvo type="num" val="2" gte="0"/>
      </iconSet>
    </cfRule>
  </conditionalFormatting>
  <conditionalFormatting sqref="D12">
    <cfRule type="iconSet" priority="237">
      <iconSet iconSet="3Symbols" showValue="0">
        <cfvo type="percent" val="0"/>
        <cfvo type="num" val="1" gte="0"/>
        <cfvo type="num" val="2" gte="0"/>
      </iconSet>
    </cfRule>
  </conditionalFormatting>
  <conditionalFormatting sqref="D9">
    <cfRule type="iconSet" priority="236">
      <iconSet iconSet="3Symbols" showValue="0">
        <cfvo type="percent" val="0"/>
        <cfvo type="num" val="1" gte="0"/>
        <cfvo type="num" val="2" gte="0"/>
      </iconSet>
    </cfRule>
  </conditionalFormatting>
  <conditionalFormatting sqref="H9">
    <cfRule type="iconSet" priority="235">
      <iconSet iconSet="3Symbols" showValue="0">
        <cfvo type="percent" val="0"/>
        <cfvo type="num" val="1" gte="0"/>
        <cfvo type="num" val="2" gte="0"/>
      </iconSet>
    </cfRule>
  </conditionalFormatting>
  <conditionalFormatting sqref="H12">
    <cfRule type="iconSet" priority="234">
      <iconSet iconSet="3Symbols" showValue="0">
        <cfvo type="percent" val="0"/>
        <cfvo type="num" val="1" gte="0"/>
        <cfvo type="num" val="2" gte="0"/>
      </iconSet>
    </cfRule>
  </conditionalFormatting>
  <conditionalFormatting sqref="H13">
    <cfRule type="iconSet" priority="233">
      <iconSet iconSet="3Symbols" showValue="0">
        <cfvo type="percent" val="0"/>
        <cfvo type="num" val="1" gte="0"/>
        <cfvo type="num" val="2" gte="0"/>
      </iconSet>
    </cfRule>
  </conditionalFormatting>
  <conditionalFormatting sqref="H14">
    <cfRule type="iconSet" priority="232">
      <iconSet iconSet="3Symbols" showValue="0">
        <cfvo type="percent" val="0"/>
        <cfvo type="num" val="1" gte="0"/>
        <cfvo type="num" val="2" gte="0"/>
      </iconSet>
    </cfRule>
  </conditionalFormatting>
  <conditionalFormatting sqref="N10">
    <cfRule type="iconSet" priority="230">
      <iconSet iconSet="3Symbols" showValue="0">
        <cfvo type="percent" val="0"/>
        <cfvo type="num" val="1" gte="0"/>
        <cfvo type="num" val="2" gte="0"/>
      </iconSet>
    </cfRule>
  </conditionalFormatting>
  <conditionalFormatting sqref="N16">
    <cfRule type="iconSet" priority="229">
      <iconSet iconSet="3Symbols" showValue="0">
        <cfvo type="percent" val="0"/>
        <cfvo type="num" val="1" gte="0"/>
        <cfvo type="num" val="2" gte="0"/>
      </iconSet>
    </cfRule>
  </conditionalFormatting>
  <conditionalFormatting sqref="J13">
    <cfRule type="iconSet" priority="228">
      <iconSet iconSet="3Symbols" showValue="0">
        <cfvo type="percent" val="0"/>
        <cfvo type="num" val="1" gte="0"/>
        <cfvo type="num" val="2" gte="0"/>
      </iconSet>
    </cfRule>
  </conditionalFormatting>
  <conditionalFormatting sqref="J14">
    <cfRule type="iconSet" priority="227">
      <iconSet iconSet="3Symbols" showValue="0">
        <cfvo type="percent" val="0"/>
        <cfvo type="num" val="1" gte="0"/>
        <cfvo type="num" val="2" gte="0"/>
      </iconSet>
    </cfRule>
  </conditionalFormatting>
  <conditionalFormatting sqref="J9">
    <cfRule type="iconSet" priority="225">
      <iconSet iconSet="3Symbols" showValue="0">
        <cfvo type="percent" val="0"/>
        <cfvo type="num" val="1" gte="0"/>
        <cfvo type="num" val="2" gte="0"/>
      </iconSet>
    </cfRule>
  </conditionalFormatting>
  <conditionalFormatting sqref="N11">
    <cfRule type="iconSet" priority="224">
      <iconSet iconSet="3Symbols" showValue="0">
        <cfvo type="percent" val="0"/>
        <cfvo type="num" val="1" gte="0"/>
        <cfvo type="num" val="2" gte="0"/>
      </iconSet>
    </cfRule>
  </conditionalFormatting>
  <conditionalFormatting sqref="Q9">
    <cfRule type="iconSet" priority="223">
      <iconSet iconSet="3Symbols" showValue="0">
        <cfvo type="percent" val="0"/>
        <cfvo type="num" val="1" gte="0"/>
        <cfvo type="num" val="2" gte="0"/>
      </iconSet>
    </cfRule>
  </conditionalFormatting>
  <conditionalFormatting sqref="Q10">
    <cfRule type="iconSet" priority="222">
      <iconSet iconSet="3Symbols" showValue="0">
        <cfvo type="percent" val="0"/>
        <cfvo type="num" val="1" gte="0"/>
        <cfvo type="num" val="2" gte="0"/>
      </iconSet>
    </cfRule>
  </conditionalFormatting>
  <conditionalFormatting sqref="Q12">
    <cfRule type="iconSet" priority="221">
      <iconSet iconSet="3Symbols" showValue="0">
        <cfvo type="percent" val="0"/>
        <cfvo type="num" val="1" gte="0"/>
        <cfvo type="num" val="2" gte="0"/>
      </iconSet>
    </cfRule>
  </conditionalFormatting>
  <conditionalFormatting sqref="Q13">
    <cfRule type="iconSet" priority="220">
      <iconSet iconSet="3Symbols" showValue="0">
        <cfvo type="percent" val="0"/>
        <cfvo type="num" val="1" gte="0"/>
        <cfvo type="num" val="2" gte="0"/>
      </iconSet>
    </cfRule>
  </conditionalFormatting>
  <conditionalFormatting sqref="Q14">
    <cfRule type="iconSet" priority="219">
      <iconSet iconSet="3Symbols" showValue="0">
        <cfvo type="percent" val="0"/>
        <cfvo type="num" val="1" gte="0"/>
        <cfvo type="num" val="2" gte="0"/>
      </iconSet>
    </cfRule>
  </conditionalFormatting>
  <conditionalFormatting sqref="N14">
    <cfRule type="iconSet" priority="218">
      <iconSet iconSet="3Symbols" showValue="0">
        <cfvo type="percent" val="0"/>
        <cfvo type="num" val="1" gte="0"/>
        <cfvo type="num" val="2" gte="0"/>
      </iconSet>
    </cfRule>
  </conditionalFormatting>
  <conditionalFormatting sqref="N13">
    <cfRule type="iconSet" priority="217">
      <iconSet iconSet="3Symbols" showValue="0">
        <cfvo type="percent" val="0"/>
        <cfvo type="num" val="1" gte="0"/>
        <cfvo type="num" val="2" gte="0"/>
      </iconSet>
    </cfRule>
  </conditionalFormatting>
  <conditionalFormatting sqref="H18">
    <cfRule type="iconSet" priority="215">
      <iconSet iconSet="3Symbols" showValue="0">
        <cfvo type="percent" val="0"/>
        <cfvo type="num" val="1" gte="0"/>
        <cfvo type="num" val="2" gte="0"/>
      </iconSet>
    </cfRule>
  </conditionalFormatting>
  <conditionalFormatting sqref="H17">
    <cfRule type="iconSet" priority="214">
      <iconSet iconSet="3Symbols" showValue="0">
        <cfvo type="percent" val="0"/>
        <cfvo type="num" val="1" gte="0"/>
        <cfvo type="num" val="2" gte="0"/>
      </iconSet>
    </cfRule>
  </conditionalFormatting>
  <conditionalFormatting sqref="O13">
    <cfRule type="iconSet" priority="213">
      <iconSet iconSet="3Symbols" showValue="0">
        <cfvo type="percent" val="0"/>
        <cfvo type="num" val="1" gte="0"/>
        <cfvo type="num" val="2" gte="0"/>
      </iconSet>
    </cfRule>
  </conditionalFormatting>
  <conditionalFormatting sqref="O14">
    <cfRule type="iconSet" priority="212">
      <iconSet iconSet="3Symbols" showValue="0">
        <cfvo type="percent" val="0"/>
        <cfvo type="num" val="1" gte="0"/>
        <cfvo type="num" val="2" gte="0"/>
      </iconSet>
    </cfRule>
  </conditionalFormatting>
  <conditionalFormatting sqref="O16">
    <cfRule type="iconSet" priority="211">
      <iconSet iconSet="3Symbols" showValue="0">
        <cfvo type="percent" val="0"/>
        <cfvo type="num" val="1" gte="0"/>
        <cfvo type="num" val="2" gte="0"/>
      </iconSet>
    </cfRule>
  </conditionalFormatting>
  <conditionalFormatting sqref="O11">
    <cfRule type="iconSet" priority="210">
      <iconSet iconSet="3Symbols" showValue="0">
        <cfvo type="percent" val="0"/>
        <cfvo type="num" val="1" gte="0"/>
        <cfvo type="num" val="2" gte="0"/>
      </iconSet>
    </cfRule>
  </conditionalFormatting>
  <conditionalFormatting sqref="O10">
    <cfRule type="iconSet" priority="209">
      <iconSet iconSet="3Symbols" showValue="0">
        <cfvo type="percent" val="0"/>
        <cfvo type="num" val="1" gte="0"/>
        <cfvo type="num" val="2" gte="0"/>
      </iconSet>
    </cfRule>
  </conditionalFormatting>
  <conditionalFormatting sqref="R13">
    <cfRule type="iconSet" priority="206">
      <iconSet iconSet="3Symbols" showValue="0">
        <cfvo type="percent" val="0"/>
        <cfvo type="num" val="1" gte="0"/>
        <cfvo type="num" val="2" gte="0"/>
      </iconSet>
    </cfRule>
  </conditionalFormatting>
  <conditionalFormatting sqref="R14">
    <cfRule type="iconSet" priority="205">
      <iconSet iconSet="3Symbols" showValue="0">
        <cfvo type="percent" val="0"/>
        <cfvo type="num" val="1" gte="0"/>
        <cfvo type="num" val="2" gte="0"/>
      </iconSet>
    </cfRule>
  </conditionalFormatting>
  <conditionalFormatting sqref="Q17">
    <cfRule type="iconSet" priority="204">
      <iconSet iconSet="3Symbols" showValue="0">
        <cfvo type="percent" val="0"/>
        <cfvo type="num" val="1" gte="0"/>
        <cfvo type="num" val="2" gte="0"/>
      </iconSet>
    </cfRule>
  </conditionalFormatting>
  <conditionalFormatting sqref="Q18">
    <cfRule type="iconSet" priority="203">
      <iconSet iconSet="3Symbols" showValue="0">
        <cfvo type="percent" val="0"/>
        <cfvo type="num" val="1" gte="0"/>
        <cfvo type="num" val="2" gte="0"/>
      </iconSet>
    </cfRule>
  </conditionalFormatting>
  <conditionalFormatting sqref="J17">
    <cfRule type="iconSet" priority="200">
      <iconSet iconSet="3Symbols" showValue="0">
        <cfvo type="percent" val="0"/>
        <cfvo type="num" val="1" gte="0"/>
        <cfvo type="num" val="2" gte="0"/>
      </iconSet>
    </cfRule>
  </conditionalFormatting>
  <conditionalFormatting sqref="J18">
    <cfRule type="iconSet" priority="197">
      <iconSet iconSet="3Symbols" showValue="0">
        <cfvo type="percent" val="0"/>
        <cfvo type="num" val="1" gte="0"/>
        <cfvo type="num" val="2" gte="0"/>
      </iconSet>
    </cfRule>
  </conditionalFormatting>
  <conditionalFormatting sqref="D18">
    <cfRule type="iconSet" priority="196">
      <iconSet iconSet="3Symbols" showValue="0">
        <cfvo type="percent" val="0"/>
        <cfvo type="num" val="1" gte="0"/>
        <cfvo type="num" val="2" gte="0"/>
      </iconSet>
    </cfRule>
  </conditionalFormatting>
  <conditionalFormatting sqref="N17">
    <cfRule type="iconSet" priority="195">
      <iconSet iconSet="3Symbols" showValue="0">
        <cfvo type="percent" val="0"/>
        <cfvo type="num" val="1" gte="0"/>
        <cfvo type="num" val="2" gte="0"/>
      </iconSet>
    </cfRule>
  </conditionalFormatting>
  <conditionalFormatting sqref="O17">
    <cfRule type="iconSet" priority="194">
      <iconSet iconSet="3Symbols" showValue="0">
        <cfvo type="percent" val="0"/>
        <cfvo type="num" val="1" gte="0"/>
        <cfvo type="num" val="2" gte="0"/>
      </iconSet>
    </cfRule>
  </conditionalFormatting>
  <conditionalFormatting sqref="F10">
    <cfRule type="iconSet" priority="193">
      <iconSet iconSet="3Symbols" showValue="0">
        <cfvo type="percent" val="0"/>
        <cfvo type="num" val="1" gte="0"/>
        <cfvo type="num" val="2" gte="0"/>
      </iconSet>
    </cfRule>
  </conditionalFormatting>
  <conditionalFormatting sqref="F11">
    <cfRule type="iconSet" priority="192">
      <iconSet iconSet="3Symbols" showValue="0">
        <cfvo type="percent" val="0"/>
        <cfvo type="num" val="1" gte="0"/>
        <cfvo type="num" val="2" gte="0"/>
      </iconSet>
    </cfRule>
  </conditionalFormatting>
  <conditionalFormatting sqref="F15">
    <cfRule type="iconSet" priority="191">
      <iconSet iconSet="3Symbols" showValue="0">
        <cfvo type="percent" val="0"/>
        <cfvo type="num" val="1" gte="0"/>
        <cfvo type="num" val="2" gte="0"/>
      </iconSet>
    </cfRule>
  </conditionalFormatting>
  <conditionalFormatting sqref="F16">
    <cfRule type="iconSet" priority="190">
      <iconSet iconSet="3Symbols" showValue="0">
        <cfvo type="percent" val="0"/>
        <cfvo type="num" val="1" gte="0"/>
        <cfvo type="num" val="2" gte="0"/>
      </iconSet>
    </cfRule>
  </conditionalFormatting>
  <conditionalFormatting sqref="F14">
    <cfRule type="iconSet" priority="189">
      <iconSet iconSet="3Symbols" showValue="0">
        <cfvo type="percent" val="0"/>
        <cfvo type="num" val="1" gte="0"/>
        <cfvo type="num" val="2" gte="0"/>
      </iconSet>
    </cfRule>
  </conditionalFormatting>
  <conditionalFormatting sqref="F13">
    <cfRule type="iconSet" priority="188">
      <iconSet iconSet="3Symbols" showValue="0">
        <cfvo type="percent" val="0"/>
        <cfvo type="num" val="1" gte="0"/>
        <cfvo type="num" val="2" gte="0"/>
      </iconSet>
    </cfRule>
  </conditionalFormatting>
  <conditionalFormatting sqref="F12">
    <cfRule type="iconSet" priority="187">
      <iconSet iconSet="3Symbols" showValue="0">
        <cfvo type="percent" val="0"/>
        <cfvo type="num" val="1" gte="0"/>
        <cfvo type="num" val="2" gte="0"/>
      </iconSet>
    </cfRule>
  </conditionalFormatting>
  <conditionalFormatting sqref="F9">
    <cfRule type="iconSet" priority="186">
      <iconSet iconSet="3Symbols" showValue="0">
        <cfvo type="percent" val="0"/>
        <cfvo type="num" val="1" gte="0"/>
        <cfvo type="num" val="2" gte="0"/>
      </iconSet>
    </cfRule>
  </conditionalFormatting>
  <conditionalFormatting sqref="F18">
    <cfRule type="iconSet" priority="185">
      <iconSet iconSet="3Symbols" showValue="0">
        <cfvo type="percent" val="0"/>
        <cfvo type="num" val="1" gte="0"/>
        <cfvo type="num" val="2" gte="0"/>
      </iconSet>
    </cfRule>
  </conditionalFormatting>
  <conditionalFormatting sqref="H46 H19">
    <cfRule type="iconSet" priority="383">
      <iconSet iconSet="3Symbols" showValue="0">
        <cfvo type="percent" val="0"/>
        <cfvo type="num" val="1" gte="0"/>
        <cfvo type="num" val="2" gte="0"/>
      </iconSet>
    </cfRule>
  </conditionalFormatting>
  <conditionalFormatting sqref="Q46 Q19:Q20">
    <cfRule type="iconSet" priority="384">
      <iconSet iconSet="3Symbols" showValue="0">
        <cfvo type="percent" val="0"/>
        <cfvo type="num" val="1" gte="0"/>
        <cfvo type="num" val="2" gte="0"/>
      </iconSet>
    </cfRule>
  </conditionalFormatting>
  <conditionalFormatting sqref="J46 J19">
    <cfRule type="iconSet" priority="385">
      <iconSet iconSet="3Symbols" showValue="0">
        <cfvo type="percent" val="0"/>
        <cfvo type="num" val="1" gte="0"/>
        <cfvo type="num" val="2" gte="0"/>
      </iconSet>
    </cfRule>
  </conditionalFormatting>
  <conditionalFormatting sqref="A49:B49">
    <cfRule type="expression" dxfId="167" priority="184">
      <formula>"if($I==2)"</formula>
    </cfRule>
  </conditionalFormatting>
  <conditionalFormatting sqref="N18">
    <cfRule type="iconSet" priority="181">
      <iconSet iconSet="3Symbols" showValue="0">
        <cfvo type="percent" val="0"/>
        <cfvo type="num" val="1" gte="0"/>
        <cfvo type="num" val="2" gte="0"/>
      </iconSet>
    </cfRule>
  </conditionalFormatting>
  <conditionalFormatting sqref="O18">
    <cfRule type="iconSet" priority="180">
      <iconSet iconSet="3Symbols" showValue="0">
        <cfvo type="percent" val="0"/>
        <cfvo type="num" val="1" gte="0"/>
        <cfvo type="num" val="2" gte="0"/>
      </iconSet>
    </cfRule>
  </conditionalFormatting>
  <conditionalFormatting sqref="R16">
    <cfRule type="iconSet" priority="179">
      <iconSet iconSet="3Symbols" showValue="0">
        <cfvo type="percent" val="0"/>
        <cfvo type="num" val="1" gte="0"/>
        <cfvo type="num" val="2" gte="0"/>
      </iconSet>
    </cfRule>
  </conditionalFormatting>
  <conditionalFormatting sqref="R17">
    <cfRule type="iconSet" priority="178">
      <iconSet iconSet="3Symbols" showValue="0">
        <cfvo type="percent" val="0"/>
        <cfvo type="num" val="1" gte="0"/>
        <cfvo type="num" val="2" gte="0"/>
      </iconSet>
    </cfRule>
  </conditionalFormatting>
  <conditionalFormatting sqref="R18">
    <cfRule type="iconSet" priority="177">
      <iconSet iconSet="3Symbols" showValue="0">
        <cfvo type="percent" val="0"/>
        <cfvo type="num" val="1" gte="0"/>
        <cfvo type="num" val="2" gte="0"/>
      </iconSet>
    </cfRule>
  </conditionalFormatting>
  <conditionalFormatting sqref="D17">
    <cfRule type="iconSet" priority="175">
      <iconSet iconSet="3Symbols" showValue="0">
        <cfvo type="percent" val="0"/>
        <cfvo type="num" val="1" gte="0"/>
        <cfvo type="num" val="2" gte="0"/>
      </iconSet>
    </cfRule>
  </conditionalFormatting>
  <conditionalFormatting sqref="D19">
    <cfRule type="iconSet" priority="174">
      <iconSet iconSet="3Symbols" showValue="0">
        <cfvo type="percent" val="0"/>
        <cfvo type="num" val="1" gte="0"/>
        <cfvo type="num" val="2" gte="0"/>
      </iconSet>
    </cfRule>
  </conditionalFormatting>
  <conditionalFormatting sqref="D2">
    <cfRule type="iconSet" priority="173">
      <iconSet iconSet="3Symbols" showValue="0">
        <cfvo type="percent" val="0"/>
        <cfvo type="num" val="1" gte="0"/>
        <cfvo type="num" val="2" gte="0"/>
      </iconSet>
    </cfRule>
  </conditionalFormatting>
  <conditionalFormatting sqref="D3">
    <cfRule type="iconSet" priority="172">
      <iconSet iconSet="3Symbols" showValue="0">
        <cfvo type="percent" val="0"/>
        <cfvo type="num" val="1" gte="0"/>
        <cfvo type="num" val="2" gte="0"/>
      </iconSet>
    </cfRule>
  </conditionalFormatting>
  <conditionalFormatting sqref="D5">
    <cfRule type="iconSet" priority="171">
      <iconSet iconSet="3Symbols" showValue="0">
        <cfvo type="percent" val="0"/>
        <cfvo type="num" val="1" gte="0"/>
        <cfvo type="num" val="2" gte="0"/>
      </iconSet>
    </cfRule>
  </conditionalFormatting>
  <conditionalFormatting sqref="D4">
    <cfRule type="iconSet" priority="170">
      <iconSet iconSet="3Symbols" showValue="0">
        <cfvo type="percent" val="0"/>
        <cfvo type="num" val="1" gte="0"/>
        <cfvo type="num" val="2" gte="0"/>
      </iconSet>
    </cfRule>
  </conditionalFormatting>
  <conditionalFormatting sqref="D6">
    <cfRule type="iconSet" priority="169">
      <iconSet iconSet="3Symbols" showValue="0">
        <cfvo type="percent" val="0"/>
        <cfvo type="num" val="1" gte="0"/>
        <cfvo type="num" val="2" gte="0"/>
      </iconSet>
    </cfRule>
  </conditionalFormatting>
  <conditionalFormatting sqref="D7">
    <cfRule type="iconSet" priority="168">
      <iconSet iconSet="3Symbols" showValue="0">
        <cfvo type="percent" val="0"/>
        <cfvo type="num" val="1" gte="0"/>
        <cfvo type="num" val="2" gte="0"/>
      </iconSet>
    </cfRule>
  </conditionalFormatting>
  <conditionalFormatting sqref="D8">
    <cfRule type="iconSet" priority="167">
      <iconSet iconSet="3Symbols" showValue="0">
        <cfvo type="percent" val="0"/>
        <cfvo type="num" val="1" gte="0"/>
        <cfvo type="num" val="2" gte="0"/>
      </iconSet>
    </cfRule>
  </conditionalFormatting>
  <conditionalFormatting sqref="D20">
    <cfRule type="iconSet" priority="158">
      <iconSet iconSet="3Symbols" showValue="0">
        <cfvo type="percent" val="0"/>
        <cfvo type="num" val="1" gte="0"/>
        <cfvo type="num" val="2" gte="0"/>
      </iconSet>
    </cfRule>
  </conditionalFormatting>
  <conditionalFormatting sqref="D21">
    <cfRule type="iconSet" priority="157">
      <iconSet iconSet="3Symbols" showValue="0">
        <cfvo type="percent" val="0"/>
        <cfvo type="num" val="1" gte="0"/>
        <cfvo type="num" val="2" gte="0"/>
      </iconSet>
    </cfRule>
  </conditionalFormatting>
  <conditionalFormatting sqref="D22">
    <cfRule type="iconSet" priority="156">
      <iconSet iconSet="3Symbols" showValue="0">
        <cfvo type="percent" val="0"/>
        <cfvo type="num" val="1" gte="0"/>
        <cfvo type="num" val="2" gte="0"/>
      </iconSet>
    </cfRule>
  </conditionalFormatting>
  <conditionalFormatting sqref="D24">
    <cfRule type="iconSet" priority="155">
      <iconSet iconSet="3Symbols" showValue="0">
        <cfvo type="percent" val="0"/>
        <cfvo type="num" val="1" gte="0"/>
        <cfvo type="num" val="2" gte="0"/>
      </iconSet>
    </cfRule>
  </conditionalFormatting>
  <conditionalFormatting sqref="D23">
    <cfRule type="iconSet" priority="154">
      <iconSet iconSet="3Symbols" showValue="0">
        <cfvo type="percent" val="0"/>
        <cfvo type="num" val="1" gte="0"/>
        <cfvo type="num" val="2" gte="0"/>
      </iconSet>
    </cfRule>
  </conditionalFormatting>
  <conditionalFormatting sqref="H20">
    <cfRule type="iconSet" priority="150">
      <iconSet iconSet="3Symbols" showValue="0">
        <cfvo type="percent" val="0"/>
        <cfvo type="num" val="1" gte="0"/>
        <cfvo type="num" val="2" gte="0"/>
      </iconSet>
    </cfRule>
  </conditionalFormatting>
  <conditionalFormatting sqref="H22">
    <cfRule type="iconSet" priority="148">
      <iconSet iconSet="3Symbols" showValue="0">
        <cfvo type="percent" val="0"/>
        <cfvo type="num" val="1" gte="0"/>
        <cfvo type="num" val="2" gte="0"/>
      </iconSet>
    </cfRule>
  </conditionalFormatting>
  <conditionalFormatting sqref="H23">
    <cfRule type="iconSet" priority="147">
      <iconSet iconSet="3Symbols" showValue="0">
        <cfvo type="percent" val="0"/>
        <cfvo type="num" val="1" gte="0"/>
        <cfvo type="num" val="2" gte="0"/>
      </iconSet>
    </cfRule>
  </conditionalFormatting>
  <conditionalFormatting sqref="H24">
    <cfRule type="iconSet" priority="146">
      <iconSet iconSet="3Symbols" showValue="0">
        <cfvo type="percent" val="0"/>
        <cfvo type="num" val="1" gte="0"/>
        <cfvo type="num" val="2" gte="0"/>
      </iconSet>
    </cfRule>
  </conditionalFormatting>
  <conditionalFormatting sqref="N48:N1048576 N1 N9 N46 A47">
    <cfRule type="iconSet" priority="387">
      <iconSet iconSet="3Symbols" showValue="0">
        <cfvo type="percent" val="0"/>
        <cfvo type="num" val="1" gte="0"/>
        <cfvo type="num" val="2" gte="0"/>
      </iconSet>
    </cfRule>
  </conditionalFormatting>
  <conditionalFormatting sqref="J20">
    <cfRule type="iconSet" priority="142">
      <iconSet iconSet="3Symbols" showValue="0">
        <cfvo type="percent" val="0"/>
        <cfvo type="num" val="1" gte="0"/>
        <cfvo type="num" val="2" gte="0"/>
      </iconSet>
    </cfRule>
  </conditionalFormatting>
  <conditionalFormatting sqref="J23">
    <cfRule type="iconSet" priority="141">
      <iconSet iconSet="3Symbols" showValue="0">
        <cfvo type="percent" val="0"/>
        <cfvo type="num" val="1" gte="0"/>
        <cfvo type="num" val="2" gte="0"/>
      </iconSet>
    </cfRule>
  </conditionalFormatting>
  <conditionalFormatting sqref="N2">
    <cfRule type="iconSet" priority="137">
      <iconSet iconSet="3Symbols" showValue="0">
        <cfvo type="percent" val="0"/>
        <cfvo type="num" val="1" gte="0"/>
        <cfvo type="num" val="2" gte="0"/>
      </iconSet>
    </cfRule>
  </conditionalFormatting>
  <conditionalFormatting sqref="Q21">
    <cfRule type="iconSet" priority="135">
      <iconSet iconSet="3Symbols" showValue="0">
        <cfvo type="percent" val="0"/>
        <cfvo type="num" val="1" gte="0"/>
        <cfvo type="num" val="2" gte="0"/>
      </iconSet>
    </cfRule>
  </conditionalFormatting>
  <conditionalFormatting sqref="Q22">
    <cfRule type="iconSet" priority="134">
      <iconSet iconSet="3Symbols" showValue="0">
        <cfvo type="percent" val="0"/>
        <cfvo type="num" val="1" gte="0"/>
        <cfvo type="num" val="2" gte="0"/>
      </iconSet>
    </cfRule>
  </conditionalFormatting>
  <conditionalFormatting sqref="Q23">
    <cfRule type="iconSet" priority="133">
      <iconSet iconSet="3Symbols" showValue="0">
        <cfvo type="percent" val="0"/>
        <cfvo type="num" val="1" gte="0"/>
        <cfvo type="num" val="2" gte="0"/>
      </iconSet>
    </cfRule>
  </conditionalFormatting>
  <conditionalFormatting sqref="F20:F24">
    <cfRule type="iconSet" priority="130">
      <iconSet iconSet="3Symbols" showValue="0">
        <cfvo type="percent" val="0"/>
        <cfvo type="num" val="1" gte="0"/>
        <cfvo type="num" val="2" gte="0"/>
      </iconSet>
    </cfRule>
  </conditionalFormatting>
  <conditionalFormatting sqref="Q24">
    <cfRule type="iconSet" priority="129">
      <iconSet iconSet="3Symbols" showValue="0">
        <cfvo type="percent" val="0"/>
        <cfvo type="num" val="1" gte="0"/>
        <cfvo type="num" val="2" gte="0"/>
      </iconSet>
    </cfRule>
  </conditionalFormatting>
  <conditionalFormatting sqref="J24">
    <cfRule type="iconSet" priority="128">
      <iconSet iconSet="3Symbols" showValue="0">
        <cfvo type="percent" val="0"/>
        <cfvo type="num" val="1" gte="0"/>
        <cfvo type="num" val="2" gte="0"/>
      </iconSet>
    </cfRule>
  </conditionalFormatting>
  <conditionalFormatting sqref="J22">
    <cfRule type="iconSet" priority="127">
      <iconSet iconSet="3Symbols" showValue="0">
        <cfvo type="percent" val="0"/>
        <cfvo type="num" val="1" gte="0"/>
        <cfvo type="num" val="2" gte="0"/>
      </iconSet>
    </cfRule>
  </conditionalFormatting>
  <conditionalFormatting sqref="D25">
    <cfRule type="iconSet" priority="126">
      <iconSet iconSet="3Symbols" showValue="0">
        <cfvo type="percent" val="0"/>
        <cfvo type="num" val="1" gte="0"/>
        <cfvo type="num" val="2" gte="0"/>
      </iconSet>
    </cfRule>
  </conditionalFormatting>
  <conditionalFormatting sqref="H27">
    <cfRule type="iconSet" priority="122">
      <iconSet iconSet="3Symbols" showValue="0">
        <cfvo type="percent" val="0"/>
        <cfvo type="num" val="1" gte="0"/>
        <cfvo type="num" val="2" gte="0"/>
      </iconSet>
    </cfRule>
  </conditionalFormatting>
  <conditionalFormatting sqref="H28">
    <cfRule type="iconSet" priority="121">
      <iconSet iconSet="3Symbols" showValue="0">
        <cfvo type="percent" val="0"/>
        <cfvo type="num" val="1" gte="0"/>
        <cfvo type="num" val="2" gte="0"/>
      </iconSet>
    </cfRule>
  </conditionalFormatting>
  <conditionalFormatting sqref="H30">
    <cfRule type="iconSet" priority="120">
      <iconSet iconSet="3Symbols" showValue="0">
        <cfvo type="percent" val="0"/>
        <cfvo type="num" val="1" gte="0"/>
        <cfvo type="num" val="2" gte="0"/>
      </iconSet>
    </cfRule>
  </conditionalFormatting>
  <conditionalFormatting sqref="H25">
    <cfRule type="iconSet" priority="118">
      <iconSet iconSet="3Symbols" showValue="0">
        <cfvo type="percent" val="0"/>
        <cfvo type="num" val="1" gte="0"/>
        <cfvo type="num" val="2" gte="0"/>
      </iconSet>
    </cfRule>
  </conditionalFormatting>
  <conditionalFormatting sqref="H26">
    <cfRule type="iconSet" priority="117">
      <iconSet iconSet="3Symbols" showValue="0">
        <cfvo type="percent" val="0"/>
        <cfvo type="num" val="1" gte="0"/>
        <cfvo type="num" val="2" gte="0"/>
      </iconSet>
    </cfRule>
  </conditionalFormatting>
  <conditionalFormatting sqref="H29">
    <cfRule type="iconSet" priority="116">
      <iconSet iconSet="3Symbols" showValue="0">
        <cfvo type="percent" val="0"/>
        <cfvo type="num" val="1" gte="0"/>
        <cfvo type="num" val="2" gte="0"/>
      </iconSet>
    </cfRule>
  </conditionalFormatting>
  <conditionalFormatting sqref="Q25">
    <cfRule type="iconSet" priority="115">
      <iconSet iconSet="3Symbols" showValue="0">
        <cfvo type="percent" val="0"/>
        <cfvo type="num" val="1" gte="0"/>
        <cfvo type="num" val="2" gte="0"/>
      </iconSet>
    </cfRule>
  </conditionalFormatting>
  <conditionalFormatting sqref="Q26">
    <cfRule type="iconSet" priority="114">
      <iconSet iconSet="3Symbols" showValue="0">
        <cfvo type="percent" val="0"/>
        <cfvo type="num" val="1" gte="0"/>
        <cfvo type="num" val="2" gte="0"/>
      </iconSet>
    </cfRule>
  </conditionalFormatting>
  <conditionalFormatting sqref="J25">
    <cfRule type="iconSet" priority="113">
      <iconSet iconSet="3Symbols" showValue="0">
        <cfvo type="percent" val="0"/>
        <cfvo type="num" val="1" gte="0"/>
        <cfvo type="num" val="2" gte="0"/>
      </iconSet>
    </cfRule>
  </conditionalFormatting>
  <conditionalFormatting sqref="J26">
    <cfRule type="iconSet" priority="112">
      <iconSet iconSet="3Symbols" showValue="0">
        <cfvo type="percent" val="0"/>
        <cfvo type="num" val="1" gte="0"/>
        <cfvo type="num" val="2" gte="0"/>
      </iconSet>
    </cfRule>
  </conditionalFormatting>
  <conditionalFormatting sqref="J30">
    <cfRule type="iconSet" priority="110">
      <iconSet iconSet="3Symbols" showValue="0">
        <cfvo type="percent" val="0"/>
        <cfvo type="num" val="1" gte="0"/>
        <cfvo type="num" val="2" gte="0"/>
      </iconSet>
    </cfRule>
  </conditionalFormatting>
  <conditionalFormatting sqref="Q27">
    <cfRule type="iconSet" priority="108">
      <iconSet iconSet="3Symbols" showValue="0">
        <cfvo type="percent" val="0"/>
        <cfvo type="num" val="1" gte="0"/>
        <cfvo type="num" val="2" gte="0"/>
      </iconSet>
    </cfRule>
  </conditionalFormatting>
  <conditionalFormatting sqref="Q28">
    <cfRule type="iconSet" priority="107">
      <iconSet iconSet="3Symbols" showValue="0">
        <cfvo type="percent" val="0"/>
        <cfvo type="num" val="1" gte="0"/>
        <cfvo type="num" val="2" gte="0"/>
      </iconSet>
    </cfRule>
  </conditionalFormatting>
  <conditionalFormatting sqref="Q29">
    <cfRule type="iconSet" priority="106">
      <iconSet iconSet="3Symbols" showValue="0">
        <cfvo type="percent" val="0"/>
        <cfvo type="num" val="1" gte="0"/>
        <cfvo type="num" val="2" gte="0"/>
      </iconSet>
    </cfRule>
  </conditionalFormatting>
  <conditionalFormatting sqref="Q30">
    <cfRule type="iconSet" priority="105">
      <iconSet iconSet="3Symbols" showValue="0">
        <cfvo type="percent" val="0"/>
        <cfvo type="num" val="1" gte="0"/>
        <cfvo type="num" val="2" gte="0"/>
      </iconSet>
    </cfRule>
  </conditionalFormatting>
  <conditionalFormatting sqref="J27">
    <cfRule type="iconSet" priority="103">
      <iconSet iconSet="3Symbols" showValue="0">
        <cfvo type="percent" val="0"/>
        <cfvo type="num" val="1" gte="0"/>
        <cfvo type="num" val="2" gte="0"/>
      </iconSet>
    </cfRule>
  </conditionalFormatting>
  <conditionalFormatting sqref="J28">
    <cfRule type="iconSet" priority="102">
      <iconSet iconSet="3Symbols" showValue="0">
        <cfvo type="percent" val="0"/>
        <cfvo type="num" val="1" gte="0"/>
        <cfvo type="num" val="2" gte="0"/>
      </iconSet>
    </cfRule>
  </conditionalFormatting>
  <conditionalFormatting sqref="J21">
    <cfRule type="iconSet" priority="100">
      <iconSet iconSet="3Symbols" showValue="0">
        <cfvo type="percent" val="0"/>
        <cfvo type="num" val="1" gte="0"/>
        <cfvo type="num" val="2" gte="0"/>
      </iconSet>
    </cfRule>
  </conditionalFormatting>
  <conditionalFormatting sqref="H21">
    <cfRule type="iconSet" priority="99">
      <iconSet iconSet="3Symbols" showValue="0">
        <cfvo type="percent" val="0"/>
        <cfvo type="num" val="1" gte="0"/>
        <cfvo type="num" val="2" gte="0"/>
      </iconSet>
    </cfRule>
  </conditionalFormatting>
  <conditionalFormatting sqref="F17">
    <cfRule type="iconSet" priority="96">
      <iconSet iconSet="3Symbols" showValue="0">
        <cfvo type="percent" val="0"/>
        <cfvo type="num" val="1" gte="0"/>
        <cfvo type="num" val="2" gte="0"/>
      </iconSet>
    </cfRule>
  </conditionalFormatting>
  <conditionalFormatting sqref="F19">
    <cfRule type="iconSet" priority="95">
      <iconSet iconSet="3Symbols" showValue="0">
        <cfvo type="percent" val="0"/>
        <cfvo type="num" val="1" gte="0"/>
        <cfvo type="num" val="2" gte="0"/>
      </iconSet>
    </cfRule>
  </conditionalFormatting>
  <conditionalFormatting sqref="F3:F7">
    <cfRule type="iconSet" priority="94">
      <iconSet iconSet="3Symbols" showValue="0">
        <cfvo type="percent" val="0"/>
        <cfvo type="num" val="1" gte="0"/>
        <cfvo type="num" val="2" gte="0"/>
      </iconSet>
    </cfRule>
  </conditionalFormatting>
  <conditionalFormatting sqref="F8">
    <cfRule type="iconSet" priority="93">
      <iconSet iconSet="3Symbols" showValue="0">
        <cfvo type="percent" val="0"/>
        <cfvo type="num" val="1" gte="0"/>
        <cfvo type="num" val="2" gte="0"/>
      </iconSet>
    </cfRule>
  </conditionalFormatting>
  <conditionalFormatting sqref="O9">
    <cfRule type="iconSet" priority="92">
      <iconSet iconSet="3Symbols" showValue="0">
        <cfvo type="percent" val="0"/>
        <cfvo type="num" val="1" gte="0"/>
        <cfvo type="num" val="2" gte="0"/>
      </iconSet>
    </cfRule>
  </conditionalFormatting>
  <conditionalFormatting sqref="R9">
    <cfRule type="iconSet" priority="91">
      <iconSet iconSet="3Symbols" showValue="0">
        <cfvo type="percent" val="0"/>
        <cfvo type="num" val="1" gte="0"/>
        <cfvo type="num" val="2" gte="0"/>
      </iconSet>
    </cfRule>
  </conditionalFormatting>
  <conditionalFormatting sqref="R11">
    <cfRule type="iconSet" priority="90">
      <iconSet iconSet="3Symbols" showValue="0">
        <cfvo type="percent" val="0"/>
        <cfvo type="num" val="1" gte="0"/>
        <cfvo type="num" val="2" gte="0"/>
      </iconSet>
    </cfRule>
  </conditionalFormatting>
  <conditionalFormatting sqref="N20">
    <cfRule type="iconSet" priority="89">
      <iconSet iconSet="3Symbols" showValue="0">
        <cfvo type="percent" val="0"/>
        <cfvo type="num" val="1" gte="0"/>
        <cfvo type="num" val="2" gte="0"/>
      </iconSet>
    </cfRule>
  </conditionalFormatting>
  <conditionalFormatting sqref="O20">
    <cfRule type="iconSet" priority="88">
      <iconSet iconSet="3Symbols" showValue="0">
        <cfvo type="percent" val="0"/>
        <cfvo type="num" val="1" gte="0"/>
        <cfvo type="num" val="2" gte="0"/>
      </iconSet>
    </cfRule>
  </conditionalFormatting>
  <conditionalFormatting sqref="R20">
    <cfRule type="iconSet" priority="87">
      <iconSet iconSet="3Symbols" showValue="0">
        <cfvo type="percent" val="0"/>
        <cfvo type="num" val="1" gte="0"/>
        <cfvo type="num" val="2" gte="0"/>
      </iconSet>
    </cfRule>
  </conditionalFormatting>
  <conditionalFormatting sqref="N21">
    <cfRule type="iconSet" priority="86">
      <iconSet iconSet="3Symbols" showValue="0">
        <cfvo type="percent" val="0"/>
        <cfvo type="num" val="1" gte="0"/>
        <cfvo type="num" val="2" gte="0"/>
      </iconSet>
    </cfRule>
  </conditionalFormatting>
  <conditionalFormatting sqref="O21">
    <cfRule type="iconSet" priority="85">
      <iconSet iconSet="3Symbols" showValue="0">
        <cfvo type="percent" val="0"/>
        <cfvo type="num" val="1" gte="0"/>
        <cfvo type="num" val="2" gte="0"/>
      </iconSet>
    </cfRule>
  </conditionalFormatting>
  <conditionalFormatting sqref="R21">
    <cfRule type="iconSet" priority="84">
      <iconSet iconSet="3Symbols" showValue="0">
        <cfvo type="percent" val="0"/>
        <cfvo type="num" val="1" gte="0"/>
        <cfvo type="num" val="2" gte="0"/>
      </iconSet>
    </cfRule>
  </conditionalFormatting>
  <conditionalFormatting sqref="N22">
    <cfRule type="iconSet" priority="83">
      <iconSet iconSet="3Symbols" showValue="0">
        <cfvo type="percent" val="0"/>
        <cfvo type="num" val="1" gte="0"/>
        <cfvo type="num" val="2" gte="0"/>
      </iconSet>
    </cfRule>
  </conditionalFormatting>
  <conditionalFormatting sqref="O22">
    <cfRule type="iconSet" priority="82">
      <iconSet iconSet="3Symbols" showValue="0">
        <cfvo type="percent" val="0"/>
        <cfvo type="num" val="1" gte="0"/>
        <cfvo type="num" val="2" gte="0"/>
      </iconSet>
    </cfRule>
  </conditionalFormatting>
  <conditionalFormatting sqref="R22">
    <cfRule type="iconSet" priority="81">
      <iconSet iconSet="3Symbols" showValue="0">
        <cfvo type="percent" val="0"/>
        <cfvo type="num" val="1" gte="0"/>
        <cfvo type="num" val="2" gte="0"/>
      </iconSet>
    </cfRule>
  </conditionalFormatting>
  <conditionalFormatting sqref="N23">
    <cfRule type="iconSet" priority="80">
      <iconSet iconSet="3Symbols" showValue="0">
        <cfvo type="percent" val="0"/>
        <cfvo type="num" val="1" gte="0"/>
        <cfvo type="num" val="2" gte="0"/>
      </iconSet>
    </cfRule>
  </conditionalFormatting>
  <conditionalFormatting sqref="O23">
    <cfRule type="iconSet" priority="79">
      <iconSet iconSet="3Symbols" showValue="0">
        <cfvo type="percent" val="0"/>
        <cfvo type="num" val="1" gte="0"/>
        <cfvo type="num" val="2" gte="0"/>
      </iconSet>
    </cfRule>
  </conditionalFormatting>
  <conditionalFormatting sqref="N24">
    <cfRule type="iconSet" priority="78">
      <iconSet iconSet="3Symbols" showValue="0">
        <cfvo type="percent" val="0"/>
        <cfvo type="num" val="1" gte="0"/>
        <cfvo type="num" val="2" gte="0"/>
      </iconSet>
    </cfRule>
  </conditionalFormatting>
  <conditionalFormatting sqref="O24">
    <cfRule type="iconSet" priority="77">
      <iconSet iconSet="3Symbols" showValue="0">
        <cfvo type="percent" val="0"/>
        <cfvo type="num" val="1" gte="0"/>
        <cfvo type="num" val="2" gte="0"/>
      </iconSet>
    </cfRule>
  </conditionalFormatting>
  <conditionalFormatting sqref="R23">
    <cfRule type="iconSet" priority="76">
      <iconSet iconSet="3Symbols" showValue="0">
        <cfvo type="percent" val="0"/>
        <cfvo type="num" val="1" gte="0"/>
        <cfvo type="num" val="2" gte="0"/>
      </iconSet>
    </cfRule>
  </conditionalFormatting>
  <conditionalFormatting sqref="R24">
    <cfRule type="iconSet" priority="75">
      <iconSet iconSet="3Symbols" showValue="0">
        <cfvo type="percent" val="0"/>
        <cfvo type="num" val="1" gte="0"/>
        <cfvo type="num" val="2" gte="0"/>
      </iconSet>
    </cfRule>
  </conditionalFormatting>
  <conditionalFormatting sqref="N25">
    <cfRule type="iconSet" priority="74">
      <iconSet iconSet="3Symbols" showValue="0">
        <cfvo type="percent" val="0"/>
        <cfvo type="num" val="1" gte="0"/>
        <cfvo type="num" val="2" gte="0"/>
      </iconSet>
    </cfRule>
  </conditionalFormatting>
  <conditionalFormatting sqref="O25">
    <cfRule type="iconSet" priority="73">
      <iconSet iconSet="3Symbols" showValue="0">
        <cfvo type="percent" val="0"/>
        <cfvo type="num" val="1" gte="0"/>
        <cfvo type="num" val="2" gte="0"/>
      </iconSet>
    </cfRule>
  </conditionalFormatting>
  <conditionalFormatting sqref="R25">
    <cfRule type="iconSet" priority="72">
      <iconSet iconSet="3Symbols" showValue="0">
        <cfvo type="percent" val="0"/>
        <cfvo type="num" val="1" gte="0"/>
        <cfvo type="num" val="2" gte="0"/>
      </iconSet>
    </cfRule>
  </conditionalFormatting>
  <conditionalFormatting sqref="N26">
    <cfRule type="iconSet" priority="71">
      <iconSet iconSet="3Symbols" showValue="0">
        <cfvo type="percent" val="0"/>
        <cfvo type="num" val="1" gte="0"/>
        <cfvo type="num" val="2" gte="0"/>
      </iconSet>
    </cfRule>
  </conditionalFormatting>
  <conditionalFormatting sqref="O26">
    <cfRule type="iconSet" priority="70">
      <iconSet iconSet="3Symbols" showValue="0">
        <cfvo type="percent" val="0"/>
        <cfvo type="num" val="1" gte="0"/>
        <cfvo type="num" val="2" gte="0"/>
      </iconSet>
    </cfRule>
  </conditionalFormatting>
  <conditionalFormatting sqref="R26">
    <cfRule type="iconSet" priority="69">
      <iconSet iconSet="3Symbols" showValue="0">
        <cfvo type="percent" val="0"/>
        <cfvo type="num" val="1" gte="0"/>
        <cfvo type="num" val="2" gte="0"/>
      </iconSet>
    </cfRule>
  </conditionalFormatting>
  <conditionalFormatting sqref="N28">
    <cfRule type="iconSet" priority="68">
      <iconSet iconSet="3Symbols" showValue="0">
        <cfvo type="percent" val="0"/>
        <cfvo type="num" val="1" gte="0"/>
        <cfvo type="num" val="2" gte="0"/>
      </iconSet>
    </cfRule>
  </conditionalFormatting>
  <conditionalFormatting sqref="O28">
    <cfRule type="iconSet" priority="67">
      <iconSet iconSet="3Symbols" showValue="0">
        <cfvo type="percent" val="0"/>
        <cfvo type="num" val="1" gte="0"/>
        <cfvo type="num" val="2" gte="0"/>
      </iconSet>
    </cfRule>
  </conditionalFormatting>
  <conditionalFormatting sqref="R28">
    <cfRule type="iconSet" priority="66">
      <iconSet iconSet="3Symbols" showValue="0">
        <cfvo type="percent" val="0"/>
        <cfvo type="num" val="1" gte="0"/>
        <cfvo type="num" val="2" gte="0"/>
      </iconSet>
    </cfRule>
  </conditionalFormatting>
  <conditionalFormatting sqref="N30">
    <cfRule type="iconSet" priority="65">
      <iconSet iconSet="3Symbols" showValue="0">
        <cfvo type="percent" val="0"/>
        <cfvo type="num" val="1" gte="0"/>
        <cfvo type="num" val="2" gte="0"/>
      </iconSet>
    </cfRule>
  </conditionalFormatting>
  <conditionalFormatting sqref="O30">
    <cfRule type="iconSet" priority="64">
      <iconSet iconSet="3Symbols" showValue="0">
        <cfvo type="percent" val="0"/>
        <cfvo type="num" val="1" gte="0"/>
        <cfvo type="num" val="2" gte="0"/>
      </iconSet>
    </cfRule>
  </conditionalFormatting>
  <conditionalFormatting sqref="R30">
    <cfRule type="iconSet" priority="63">
      <iconSet iconSet="3Symbols" showValue="0">
        <cfvo type="percent" val="0"/>
        <cfvo type="num" val="1" gte="0"/>
        <cfvo type="num" val="2" gte="0"/>
      </iconSet>
    </cfRule>
  </conditionalFormatting>
  <conditionalFormatting sqref="R10">
    <cfRule type="iconSet" priority="62">
      <iconSet iconSet="3Symbols" showValue="0">
        <cfvo type="percent" val="0"/>
        <cfvo type="num" val="1" gte="0"/>
        <cfvo type="num" val="2" gte="0"/>
      </iconSet>
    </cfRule>
  </conditionalFormatting>
  <conditionalFormatting sqref="R29">
    <cfRule type="iconSet" priority="60">
      <iconSet iconSet="3Symbols" showValue="0">
        <cfvo type="percent" val="0"/>
        <cfvo type="num" val="1" gte="0"/>
        <cfvo type="num" val="2" gte="0"/>
      </iconSet>
    </cfRule>
  </conditionalFormatting>
  <conditionalFormatting sqref="Q34">
    <cfRule type="iconSet" priority="56">
      <iconSet iconSet="3Symbols" showValue="0">
        <cfvo type="percent" val="0"/>
        <cfvo type="num" val="1" gte="0"/>
        <cfvo type="num" val="2" gte="0"/>
      </iconSet>
    </cfRule>
  </conditionalFormatting>
  <conditionalFormatting sqref="H32">
    <cfRule type="iconSet" priority="54">
      <iconSet iconSet="3Symbols" showValue="0">
        <cfvo type="percent" val="0"/>
        <cfvo type="num" val="1" gte="0"/>
        <cfvo type="num" val="2" gte="0"/>
      </iconSet>
    </cfRule>
  </conditionalFormatting>
  <conditionalFormatting sqref="N31">
    <cfRule type="iconSet" priority="53">
      <iconSet iconSet="3Symbols" showValue="0">
        <cfvo type="percent" val="0"/>
        <cfvo type="num" val="1" gte="0"/>
        <cfvo type="num" val="2" gte="0"/>
      </iconSet>
    </cfRule>
  </conditionalFormatting>
  <conditionalFormatting sqref="O31">
    <cfRule type="iconSet" priority="52">
      <iconSet iconSet="3Symbols" showValue="0">
        <cfvo type="percent" val="0"/>
        <cfvo type="num" val="1" gte="0"/>
        <cfvo type="num" val="2" gte="0"/>
      </iconSet>
    </cfRule>
  </conditionalFormatting>
  <conditionalFormatting sqref="R31">
    <cfRule type="iconSet" priority="51">
      <iconSet iconSet="3Symbols" showValue="0">
        <cfvo type="percent" val="0"/>
        <cfvo type="num" val="1" gte="0"/>
        <cfvo type="num" val="2" gte="0"/>
      </iconSet>
    </cfRule>
  </conditionalFormatting>
  <conditionalFormatting sqref="N32">
    <cfRule type="iconSet" priority="50">
      <iconSet iconSet="3Symbols" showValue="0">
        <cfvo type="percent" val="0"/>
        <cfvo type="num" val="1" gte="0"/>
        <cfvo type="num" val="2" gte="0"/>
      </iconSet>
    </cfRule>
  </conditionalFormatting>
  <conditionalFormatting sqref="O32">
    <cfRule type="iconSet" priority="49">
      <iconSet iconSet="3Symbols" showValue="0">
        <cfvo type="percent" val="0"/>
        <cfvo type="num" val="1" gte="0"/>
        <cfvo type="num" val="2" gte="0"/>
      </iconSet>
    </cfRule>
  </conditionalFormatting>
  <conditionalFormatting sqref="R32">
    <cfRule type="iconSet" priority="48">
      <iconSet iconSet="3Symbols" showValue="0">
        <cfvo type="percent" val="0"/>
        <cfvo type="num" val="1" gte="0"/>
        <cfvo type="num" val="2" gte="0"/>
      </iconSet>
    </cfRule>
  </conditionalFormatting>
  <conditionalFormatting sqref="R36">
    <cfRule type="iconSet" priority="47">
      <iconSet iconSet="3Symbols" showValue="0">
        <cfvo type="percent" val="0"/>
        <cfvo type="num" val="1" gte="0"/>
        <cfvo type="num" val="2" gte="0"/>
      </iconSet>
    </cfRule>
  </conditionalFormatting>
  <conditionalFormatting sqref="R34">
    <cfRule type="iconSet" priority="46">
      <iconSet iconSet="3Symbols" showValue="0">
        <cfvo type="percent" val="0"/>
        <cfvo type="num" val="1" gte="0"/>
        <cfvo type="num" val="2" gte="0"/>
      </iconSet>
    </cfRule>
  </conditionalFormatting>
  <conditionalFormatting sqref="J29">
    <cfRule type="iconSet" priority="44">
      <iconSet iconSet="3Symbols" showValue="0">
        <cfvo type="percent" val="0"/>
        <cfvo type="num" val="1" gte="0"/>
        <cfvo type="num" val="2" gte="0"/>
      </iconSet>
    </cfRule>
  </conditionalFormatting>
  <conditionalFormatting sqref="J15">
    <cfRule type="iconSet" priority="43">
      <iconSet iconSet="3Symbols" showValue="0">
        <cfvo type="percent" val="0"/>
        <cfvo type="num" val="1" gte="0"/>
        <cfvo type="num" val="2" gte="0"/>
      </iconSet>
    </cfRule>
  </conditionalFormatting>
  <conditionalFormatting sqref="J12">
    <cfRule type="iconSet" priority="42">
      <iconSet iconSet="3Symbols" showValue="0">
        <cfvo type="percent" val="0"/>
        <cfvo type="num" val="1" gte="0"/>
        <cfvo type="num" val="2" gte="0"/>
      </iconSet>
    </cfRule>
  </conditionalFormatting>
  <conditionalFormatting sqref="H38">
    <cfRule type="iconSet" priority="41">
      <iconSet iconSet="3Symbols" showValue="0">
        <cfvo type="percent" val="0"/>
        <cfvo type="num" val="1" gte="0"/>
        <cfvo type="num" val="2" gte="0"/>
      </iconSet>
    </cfRule>
  </conditionalFormatting>
  <conditionalFormatting sqref="R37">
    <cfRule type="iconSet" priority="38">
      <iconSet iconSet="3Symbols" showValue="0">
        <cfvo type="percent" val="0"/>
        <cfvo type="num" val="1" gte="0"/>
        <cfvo type="num" val="2" gte="0"/>
      </iconSet>
    </cfRule>
  </conditionalFormatting>
  <conditionalFormatting sqref="Q37">
    <cfRule type="iconSet" priority="39">
      <iconSet iconSet="3Symbols" showValue="0">
        <cfvo type="percent" val="0"/>
        <cfvo type="num" val="1" gte="0"/>
        <cfvo type="num" val="2" gte="0"/>
      </iconSet>
    </cfRule>
  </conditionalFormatting>
  <conditionalFormatting sqref="R38">
    <cfRule type="iconSet" priority="34">
      <iconSet iconSet="3Symbols" showValue="0">
        <cfvo type="percent" val="0"/>
        <cfvo type="num" val="1" gte="0"/>
        <cfvo type="num" val="2" gte="0"/>
      </iconSet>
    </cfRule>
  </conditionalFormatting>
  <conditionalFormatting sqref="Q38">
    <cfRule type="iconSet" priority="35">
      <iconSet iconSet="3Symbols" showValue="0">
        <cfvo type="percent" val="0"/>
        <cfvo type="num" val="1" gte="0"/>
        <cfvo type="num" val="2" gte="0"/>
      </iconSet>
    </cfRule>
  </conditionalFormatting>
  <conditionalFormatting sqref="R27">
    <cfRule type="iconSet" priority="33">
      <iconSet iconSet="3Symbols" showValue="0">
        <cfvo type="percent" val="0"/>
        <cfvo type="num" val="1" gte="0"/>
        <cfvo type="num" val="2" gte="0"/>
      </iconSet>
    </cfRule>
  </conditionalFormatting>
  <conditionalFormatting sqref="N33">
    <cfRule type="iconSet" priority="32">
      <iconSet iconSet="3Symbols" showValue="0">
        <cfvo type="percent" val="0"/>
        <cfvo type="num" val="1" gte="0"/>
        <cfvo type="num" val="2" gte="0"/>
      </iconSet>
    </cfRule>
  </conditionalFormatting>
  <conditionalFormatting sqref="N35">
    <cfRule type="iconSet" priority="31">
      <iconSet iconSet="3Symbols" showValue="0">
        <cfvo type="percent" val="0"/>
        <cfvo type="num" val="1" gte="0"/>
        <cfvo type="num" val="2" gte="0"/>
      </iconSet>
    </cfRule>
  </conditionalFormatting>
  <conditionalFormatting sqref="O33">
    <cfRule type="iconSet" priority="30">
      <iconSet iconSet="3Symbols" showValue="0">
        <cfvo type="percent" val="0"/>
        <cfvo type="num" val="1" gte="0"/>
        <cfvo type="num" val="2" gte="0"/>
      </iconSet>
    </cfRule>
  </conditionalFormatting>
  <conditionalFormatting sqref="O35">
    <cfRule type="iconSet" priority="29">
      <iconSet iconSet="3Symbols" showValue="0">
        <cfvo type="percent" val="0"/>
        <cfvo type="num" val="1" gte="0"/>
        <cfvo type="num" val="2" gte="0"/>
      </iconSet>
    </cfRule>
  </conditionalFormatting>
  <conditionalFormatting sqref="Q15">
    <cfRule type="iconSet" priority="28">
      <iconSet iconSet="3Symbols" showValue="0">
        <cfvo type="percent" val="0"/>
        <cfvo type="num" val="1" gte="0"/>
        <cfvo type="num" val="2" gte="0"/>
      </iconSet>
    </cfRule>
  </conditionalFormatting>
  <conditionalFormatting sqref="N12">
    <cfRule type="iconSet" priority="27">
      <iconSet iconSet="3Symbols" showValue="0">
        <cfvo type="percent" val="0"/>
        <cfvo type="num" val="1" gte="0"/>
        <cfvo type="num" val="2" gte="0"/>
      </iconSet>
    </cfRule>
  </conditionalFormatting>
  <conditionalFormatting sqref="N15">
    <cfRule type="iconSet" priority="26">
      <iconSet iconSet="3Symbols" showValue="0">
        <cfvo type="percent" val="0"/>
        <cfvo type="num" val="1" gte="0"/>
        <cfvo type="num" val="2" gte="0"/>
      </iconSet>
    </cfRule>
  </conditionalFormatting>
  <conditionalFormatting sqref="N38">
    <cfRule type="iconSet" priority="24">
      <iconSet iconSet="3Symbols" showValue="0">
        <cfvo type="percent" val="0"/>
        <cfvo type="num" val="1" gte="0"/>
        <cfvo type="num" val="2" gte="0"/>
      </iconSet>
    </cfRule>
  </conditionalFormatting>
  <conditionalFormatting sqref="O38">
    <cfRule type="iconSet" priority="25">
      <iconSet iconSet="3Symbols" showValue="0">
        <cfvo type="percent" val="0"/>
        <cfvo type="num" val="1" gte="0"/>
        <cfvo type="num" val="2" gte="0"/>
      </iconSet>
    </cfRule>
  </conditionalFormatting>
  <conditionalFormatting sqref="O27">
    <cfRule type="iconSet" priority="23">
      <iconSet iconSet="3Symbols" showValue="0">
        <cfvo type="percent" val="0"/>
        <cfvo type="num" val="1" gte="0"/>
        <cfvo type="num" val="2" gte="0"/>
      </iconSet>
    </cfRule>
  </conditionalFormatting>
  <conditionalFormatting sqref="O12">
    <cfRule type="iconSet" priority="22">
      <iconSet iconSet="3Symbols" showValue="0">
        <cfvo type="percent" val="0"/>
        <cfvo type="num" val="1" gte="0"/>
        <cfvo type="num" val="2" gte="0"/>
      </iconSet>
    </cfRule>
  </conditionalFormatting>
  <conditionalFormatting sqref="O15">
    <cfRule type="iconSet" priority="21">
      <iconSet iconSet="3Symbols" showValue="0">
        <cfvo type="percent" val="0"/>
        <cfvo type="num" val="1" gte="0"/>
        <cfvo type="num" val="2" gte="0"/>
      </iconSet>
    </cfRule>
  </conditionalFormatting>
  <conditionalFormatting sqref="O37">
    <cfRule type="iconSet" priority="20">
      <iconSet iconSet="3Symbols" showValue="0">
        <cfvo type="percent" val="0"/>
        <cfvo type="num" val="1" gte="0"/>
        <cfvo type="num" val="2" gte="0"/>
      </iconSet>
    </cfRule>
  </conditionalFormatting>
  <conditionalFormatting sqref="O19 O34 O36">
    <cfRule type="iconSet" priority="451">
      <iconSet iconSet="3Symbols" showValue="0">
        <cfvo type="percent" val="0"/>
        <cfvo type="num" val="1" gte="0"/>
        <cfvo type="num" val="2" gte="0"/>
      </iconSet>
    </cfRule>
  </conditionalFormatting>
  <conditionalFormatting sqref="F38 F25:F36">
    <cfRule type="iconSet" priority="464">
      <iconSet iconSet="3Symbols" showValue="0">
        <cfvo type="percent" val="0"/>
        <cfvo type="num" val="1" gte="0"/>
        <cfvo type="num" val="2" gte="0"/>
      </iconSet>
    </cfRule>
  </conditionalFormatting>
  <conditionalFormatting sqref="N29">
    <cfRule type="iconSet" priority="19">
      <iconSet iconSet="3Symbols" showValue="0">
        <cfvo type="percent" val="0"/>
        <cfvo type="num" val="1" gte="0"/>
        <cfvo type="num" val="2" gte="0"/>
      </iconSet>
    </cfRule>
  </conditionalFormatting>
  <conditionalFormatting sqref="O29">
    <cfRule type="iconSet" priority="18">
      <iconSet iconSet="3Symbols" showValue="0">
        <cfvo type="percent" val="0"/>
        <cfvo type="num" val="1" gte="0"/>
        <cfvo type="num" val="2" gte="0"/>
      </iconSet>
    </cfRule>
  </conditionalFormatting>
  <conditionalFormatting sqref="R15">
    <cfRule type="iconSet" priority="17">
      <iconSet iconSet="3Symbols" showValue="0">
        <cfvo type="percent" val="0"/>
        <cfvo type="num" val="1" gte="0"/>
        <cfvo type="num" val="2" gte="0"/>
      </iconSet>
    </cfRule>
  </conditionalFormatting>
  <conditionalFormatting sqref="R12">
    <cfRule type="iconSet" priority="16">
      <iconSet iconSet="3Symbols" showValue="0">
        <cfvo type="percent" val="0"/>
        <cfvo type="num" val="1" gte="0"/>
        <cfvo type="num" val="2" gte="0"/>
      </iconSet>
    </cfRule>
  </conditionalFormatting>
  <conditionalFormatting sqref="H33:H36 H31">
    <cfRule type="iconSet" priority="486">
      <iconSet iconSet="3Symbols" showValue="0">
        <cfvo type="percent" val="0"/>
        <cfvo type="num" val="1" gte="0"/>
        <cfvo type="num" val="2" gte="0"/>
      </iconSet>
    </cfRule>
  </conditionalFormatting>
  <conditionalFormatting sqref="N34 N19 N27 N36:N37">
    <cfRule type="iconSet" priority="488">
      <iconSet iconSet="3Symbols" showValue="0">
        <cfvo type="percent" val="0"/>
        <cfvo type="num" val="1" gte="0"/>
        <cfvo type="num" val="2" gte="0"/>
      </iconSet>
    </cfRule>
  </conditionalFormatting>
  <conditionalFormatting sqref="R35 R19 R33">
    <cfRule type="iconSet" priority="500">
      <iconSet iconSet="3Symbols" showValue="0">
        <cfvo type="percent" val="0"/>
        <cfvo type="num" val="1" gte="0"/>
        <cfvo type="num" val="2" gte="0"/>
      </iconSet>
    </cfRule>
  </conditionalFormatting>
  <conditionalFormatting sqref="Q35:Q36 Q31:Q33">
    <cfRule type="iconSet" priority="508">
      <iconSet iconSet="3Symbols" showValue="0">
        <cfvo type="percent" val="0"/>
        <cfvo type="num" val="1" gte="0"/>
        <cfvo type="num" val="2" gte="0"/>
      </iconSet>
    </cfRule>
  </conditionalFormatting>
  <conditionalFormatting sqref="D26:D31">
    <cfRule type="iconSet" priority="524">
      <iconSet iconSet="3Symbols" showValue="0">
        <cfvo type="percent" val="0"/>
        <cfvo type="num" val="1" gte="0"/>
        <cfvo type="num" val="2" gte="0"/>
      </iconSet>
    </cfRule>
  </conditionalFormatting>
  <conditionalFormatting sqref="H3:H8">
    <cfRule type="iconSet" priority="546">
      <iconSet iconSet="3Symbols" showValue="0">
        <cfvo type="percent" val="0"/>
        <cfvo type="num" val="1" gte="0"/>
        <cfvo type="num" val="2" gte="0"/>
      </iconSet>
    </cfRule>
  </conditionalFormatting>
  <conditionalFormatting sqref="H2">
    <cfRule type="iconSet" priority="549">
      <iconSet iconSet="3Symbols" showValue="0">
        <cfvo type="percent" val="0"/>
        <cfvo type="num" val="1" gte="0"/>
        <cfvo type="num" val="2" gte="0"/>
      </iconSet>
    </cfRule>
  </conditionalFormatting>
  <conditionalFormatting sqref="O2:O8">
    <cfRule type="iconSet" priority="568">
      <iconSet iconSet="3Symbols" showValue="0">
        <cfvo type="percent" val="0"/>
        <cfvo type="num" val="1" gte="0"/>
        <cfvo type="num" val="2" gte="0"/>
      </iconSet>
    </cfRule>
  </conditionalFormatting>
  <conditionalFormatting sqref="J2:J8">
    <cfRule type="iconSet" priority="570">
      <iconSet iconSet="3Symbols" showValue="0">
        <cfvo type="percent" val="0"/>
        <cfvo type="num" val="1" gte="0"/>
        <cfvo type="num" val="2" gte="0"/>
      </iconSet>
    </cfRule>
  </conditionalFormatting>
  <conditionalFormatting sqref="F2">
    <cfRule type="iconSet" priority="15">
      <iconSet iconSet="3Symbols" showValue="0">
        <cfvo type="percent" val="0"/>
        <cfvo type="num" val="1" gte="0"/>
        <cfvo type="num" val="2" gte="0"/>
      </iconSet>
    </cfRule>
  </conditionalFormatting>
  <conditionalFormatting sqref="A41:B45">
    <cfRule type="expression" dxfId="166" priority="9">
      <formula>"if($I==2)"</formula>
    </cfRule>
  </conditionalFormatting>
  <conditionalFormatting sqref="N41:N45">
    <cfRule type="iconSet" priority="10">
      <iconSet iconSet="3Symbols" showValue="0">
        <cfvo type="percent" val="0"/>
        <cfvo type="num" val="1" gte="0"/>
        <cfvo type="num" val="2" gte="0"/>
      </iconSet>
    </cfRule>
  </conditionalFormatting>
  <conditionalFormatting sqref="H39:H40">
    <cfRule type="iconSet" priority="5">
      <iconSet iconSet="3Symbols" showValue="0">
        <cfvo type="percent" val="0"/>
        <cfvo type="num" val="1" gte="0"/>
        <cfvo type="num" val="2" gte="0"/>
      </iconSet>
    </cfRule>
  </conditionalFormatting>
  <conditionalFormatting sqref="R39:R40">
    <cfRule type="iconSet" priority="3">
      <iconSet iconSet="3Symbols" showValue="0">
        <cfvo type="percent" val="0"/>
        <cfvo type="num" val="1" gte="0"/>
        <cfvo type="num" val="2" gte="0"/>
      </iconSet>
    </cfRule>
  </conditionalFormatting>
  <conditionalFormatting sqref="Q39:Q40">
    <cfRule type="iconSet" priority="4">
      <iconSet iconSet="3Symbols" showValue="0">
        <cfvo type="percent" val="0"/>
        <cfvo type="num" val="1" gte="0"/>
        <cfvo type="num" val="2" gte="0"/>
      </iconSet>
    </cfRule>
  </conditionalFormatting>
  <conditionalFormatting sqref="N39:N40">
    <cfRule type="iconSet" priority="1">
      <iconSet iconSet="3Symbols" showValue="0">
        <cfvo type="percent" val="0"/>
        <cfvo type="num" val="1" gte="0"/>
        <cfvo type="num" val="2" gte="0"/>
      </iconSet>
    </cfRule>
  </conditionalFormatting>
  <conditionalFormatting sqref="O39:O40">
    <cfRule type="iconSet" priority="2">
      <iconSet iconSet="3Symbols" showValue="0">
        <cfvo type="percent" val="0"/>
        <cfvo type="num" val="1" gte="0"/>
        <cfvo type="num" val="2" gte="0"/>
      </iconSet>
    </cfRule>
  </conditionalFormatting>
  <conditionalFormatting sqref="F39:F40">
    <cfRule type="iconSet" priority="6">
      <iconSet iconSet="3Symbols" showValue="0">
        <cfvo type="percent" val="0"/>
        <cfvo type="num" val="1" gte="0"/>
        <cfvo type="num" val="2" gte="0"/>
      </iconSet>
    </cfRule>
  </conditionalFormatting>
  <conditionalFormatting sqref="D39:D40">
    <cfRule type="iconSet" priority="7">
      <iconSet iconSet="3Symbols" showValue="0">
        <cfvo type="percent" val="0"/>
        <cfvo type="num" val="1" gte="0"/>
        <cfvo type="num" val="2" gte="0"/>
      </iconSet>
    </cfRule>
  </conditionalFormatting>
  <conditionalFormatting sqref="J39:J40">
    <cfRule type="iconSet" priority="8">
      <iconSet iconSet="3Symbols" showValue="0">
        <cfvo type="percent" val="0"/>
        <cfvo type="num" val="1" gte="0"/>
        <cfvo type="num" val="2" gte="0"/>
      </iconSet>
    </cfRule>
  </conditionalFormatting>
  <conditionalFormatting sqref="D32:D38">
    <cfRule type="iconSet" priority="687">
      <iconSet iconSet="3Symbols" showValue="0">
        <cfvo type="percent" val="0"/>
        <cfvo type="num" val="1" gte="0"/>
        <cfvo type="num" val="2" gte="0"/>
      </iconSet>
    </cfRule>
  </conditionalFormatting>
  <conditionalFormatting sqref="J31:J38">
    <cfRule type="iconSet" priority="688">
      <iconSet iconSet="3Symbols" showValue="0">
        <cfvo type="percent" val="0"/>
        <cfvo type="num" val="1" gte="0"/>
        <cfvo type="num" val="2" gte="0"/>
      </iconSet>
    </cfRule>
  </conditionalFormatting>
  <conditionalFormatting sqref="F37">
    <cfRule type="iconSet" priority="689">
      <iconSet iconSet="3Symbols" showValue="0">
        <cfvo type="percent" val="0"/>
        <cfvo type="num" val="1" gte="0"/>
        <cfvo type="num" val="2" gte="0"/>
      </iconSet>
    </cfRule>
  </conditionalFormatting>
  <conditionalFormatting sqref="H37">
    <cfRule type="iconSet" priority="690">
      <iconSet iconSet="3Symbols" showValue="0">
        <cfvo type="percent" val="0"/>
        <cfvo type="num" val="1" gte="0"/>
        <cfvo type="num" val="2" gte="0"/>
      </iconSet>
    </cfRule>
  </conditionalFormatting>
  <hyperlinks>
    <hyperlink ref="I8" location="'COMMENTS-RE4-2'!A10" display="'COMMENTS-RE4-2'!A10"/>
    <hyperlink ref="N3" location="'COMMENTS-RE4-2'!A4" display="'COMMENTS-RE4-2'!A4"/>
    <hyperlink ref="H14" location="'COMMENTS-RE4-2'!A17" display="'COMMENTS-RE4-2'!A17"/>
    <hyperlink ref="P10" location="'COMMENTS-RE4-2'!A13" display="'COMMENTS-RE4-2'!A13"/>
    <hyperlink ref="H17" location="'COMMENTS-RE4-2'!A17" display="'COMMENTS-RE4-2'!A17"/>
    <hyperlink ref="H18" location="'COMMENTS-RE4-2'!A22" display="'COMMENTS-RE4-2'!A22"/>
    <hyperlink ref="D22" location="'COMMENTS-RE4-2'!A27" display="'COMMENTS-RE4-2'!A27"/>
    <hyperlink ref="H22" location="'COMMENTS-RE4-2'!A27" display="'COMMENTS-RE4-2'!A27"/>
    <hyperlink ref="N2" location="'COMMENTS-RE4-2'!B2" display="'COMMENTS-RE4-2'!B2"/>
    <hyperlink ref="Q24" location="'COMMENTS-RE4-2'!B29" display="'COMMENTS-RE4-2'!B29"/>
    <hyperlink ref="H27" location="'COMMENTS-RE4-2'!B32" display="'COMMENTS-RE4-2'!B32"/>
    <hyperlink ref="H30" location="'COMMENTS-RE4-2'!B33" display="'COMMENTS-RE4-2'!B33"/>
    <hyperlink ref="H31" location="'COMMENTS-RE4-2'!B34" display="'COMMENTS-RE4-2'!B34"/>
    <hyperlink ref="H25" location="'COMMENTS-RE4-2'!B35" display="'COMMENTS-RE4-2'!B35"/>
    <hyperlink ref="H26" location="'COMMENTS-RE4-2'!B36" display="'COMMENTS-RE4-2'!B36"/>
    <hyperlink ref="Q25" location="'COMMENTS-RE4-2'!B29" display="'COMMENTS-RE4-2'!B29"/>
    <hyperlink ref="Q26" location="'COMMENTS-RE4-2'!B29" display="'COMMENTS-RE4-2'!B29"/>
    <hyperlink ref="Q27" location="'COMMENTS-RE4-2'!B29" display="'COMMENTS-RE4-2'!B29"/>
    <hyperlink ref="Q28" location="'COMMENTS-RE4-2'!B29" display="'COMMENTS-RE4-2'!B29"/>
    <hyperlink ref="Q29" location="'COMMENTS-RE4-2'!B29" display="'COMMENTS-RE4-2'!B29"/>
    <hyperlink ref="Q30" location="'COMMENTS-RE4-2'!B29" display="'COMMENTS-RE4-2'!B29"/>
    <hyperlink ref="Q31" location="'COMMENTS-RE4-2'!B29" display="'COMMENTS-RE4-2'!B29"/>
    <hyperlink ref="Q36" location="'COMMENTS-RE4-2'!B29" display="'COMMENTS-RE4-2'!B29"/>
    <hyperlink ref="Q34" location="'COMMENTS-RE4-2'!B29" display="'COMMENTS-RE4-2'!B29"/>
    <hyperlink ref="R31" location="'COMMENTS-RE4-2'!B29" display="'COMMENTS-RE4-2'!B29"/>
    <hyperlink ref="R36" location="'COMMENTS-RE4-2'!B29" display="'COMMENTS-RE4-2'!B29"/>
    <hyperlink ref="R34" location="'COMMENTS-RE4-2'!B29" display="'COMMENTS-RE4-2'!B29"/>
    <hyperlink ref="H37" location="'COMMENTS-RE4-2'!A45" display="'COMMENTS-RE4-2'!A45"/>
    <hyperlink ref="H38" location="'COMMENTS-RE4-2'!B39" display="'COMMENTS-RE4-2'!B39"/>
    <hyperlink ref="Q37" location="'COMMENTS-RE4-2'!B29" display="'COMMENTS-RE4-2'!B29"/>
    <hyperlink ref="R37" location="'COMMENTS-RE4-2'!B29" display="'COMMENTS-RE4-2'!B29"/>
    <hyperlink ref="Q38" location="'COMMENTS-RE4-2'!B29" display="'COMMENTS-RE4-2'!B29"/>
    <hyperlink ref="R38" location="'COMMENTS-RE4-2'!B29" display="'COMMENTS-RE4-2'!B29"/>
    <hyperlink ref="P17" location="'COMMENTS-RE4-2'!A13" display="'COMMENTS-RE4-2'!A13"/>
  </hyperlinks>
  <pageMargins left="0.70866141732283472" right="0.70866141732283472" top="0.74803149606299213" bottom="0.74803149606299213" header="0.31496062992125984" footer="0.31496062992125984"/>
  <pageSetup paperSize="9" scale="4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zoomScale="75" zoomScaleNormal="75" zoomScalePageLayoutView="75" workbookViewId="0">
      <pane ySplit="3" topLeftCell="A7" activePane="bottomLeft" state="frozen"/>
      <selection pane="bottomLeft" activeCell="B35" sqref="B35"/>
    </sheetView>
  </sheetViews>
  <sheetFormatPr defaultColWidth="11.42578125" defaultRowHeight="15" x14ac:dyDescent="0.25"/>
  <cols>
    <col min="1" max="1" width="23.140625" style="5" customWidth="1"/>
    <col min="2" max="2" width="13.42578125" style="5" bestFit="1" customWidth="1"/>
    <col min="3" max="3" width="12" style="22" bestFit="1" customWidth="1"/>
    <col min="4" max="4" width="11.42578125" style="22" bestFit="1" customWidth="1"/>
    <col min="5" max="5" width="9.7109375" style="5" bestFit="1" customWidth="1"/>
    <col min="6" max="6" width="12" style="22" bestFit="1" customWidth="1"/>
    <col min="7" max="7" width="10.28515625" style="5" bestFit="1" customWidth="1"/>
    <col min="8" max="8" width="17" style="27" customWidth="1"/>
    <col min="9" max="9" width="11.7109375" style="15" customWidth="1"/>
    <col min="10" max="10" width="21.28515625" style="27" customWidth="1"/>
    <col min="11" max="11" width="11.7109375" style="5" bestFit="1" customWidth="1"/>
    <col min="12" max="12" width="9.7109375" style="5" bestFit="1" customWidth="1"/>
    <col min="13" max="13" width="13.140625" style="22" bestFit="1" customWidth="1"/>
    <col min="14" max="14" width="10.28515625" style="5" bestFit="1" customWidth="1"/>
    <col min="15" max="15" width="11.42578125" style="5" customWidth="1"/>
    <col min="16" max="17" width="11.42578125" style="5" bestFit="1" customWidth="1"/>
    <col min="18" max="18" width="11.42578125" style="22" bestFit="1" customWidth="1"/>
    <col min="19" max="19" width="9.7109375" style="10" bestFit="1" customWidth="1"/>
    <col min="20" max="16384" width="11.42578125" style="5"/>
  </cols>
  <sheetData>
    <row r="1" spans="1:22" s="208" customFormat="1" ht="15.75" x14ac:dyDescent="0.25">
      <c r="A1" s="278" t="s">
        <v>263</v>
      </c>
      <c r="B1" s="279"/>
      <c r="C1" s="198"/>
      <c r="D1" s="199"/>
      <c r="E1" s="198"/>
      <c r="F1" s="200"/>
      <c r="G1" s="198"/>
      <c r="H1" s="201"/>
      <c r="I1" s="198"/>
      <c r="J1" s="199"/>
      <c r="K1" s="202"/>
      <c r="L1" s="203"/>
      <c r="M1" s="210"/>
      <c r="N1" s="168"/>
      <c r="O1" s="168"/>
      <c r="P1" s="204"/>
      <c r="Q1" s="201"/>
      <c r="R1" s="201"/>
      <c r="S1" s="205"/>
      <c r="T1" s="205"/>
      <c r="U1" s="206"/>
      <c r="V1" s="207"/>
    </row>
    <row r="2" spans="1:22" s="208" customFormat="1" ht="15.75" x14ac:dyDescent="0.25">
      <c r="A2" s="279"/>
      <c r="B2" s="279"/>
      <c r="C2" s="198"/>
      <c r="D2" s="199"/>
      <c r="E2" s="198"/>
      <c r="F2" s="200"/>
      <c r="G2" s="198"/>
      <c r="H2" s="201"/>
      <c r="I2" s="198"/>
      <c r="J2" s="199"/>
      <c r="K2" s="202"/>
      <c r="L2" s="203"/>
      <c r="M2" s="210"/>
      <c r="N2" s="168"/>
      <c r="O2" s="168"/>
      <c r="P2" s="204"/>
      <c r="Q2" s="201"/>
      <c r="R2" s="201"/>
      <c r="S2" s="205"/>
      <c r="T2" s="205"/>
      <c r="U2" s="206"/>
      <c r="V2" s="207"/>
    </row>
    <row r="3" spans="1:22" s="16" customFormat="1" ht="45" x14ac:dyDescent="0.25">
      <c r="A3" s="16" t="s">
        <v>0</v>
      </c>
      <c r="B3" s="16" t="s">
        <v>107</v>
      </c>
      <c r="C3" s="20" t="s">
        <v>1</v>
      </c>
      <c r="D3" s="20" t="s">
        <v>2</v>
      </c>
      <c r="E3" s="16" t="s">
        <v>21</v>
      </c>
      <c r="F3" s="20" t="s">
        <v>3</v>
      </c>
      <c r="G3" s="16" t="s">
        <v>21</v>
      </c>
      <c r="H3" s="26" t="s">
        <v>4</v>
      </c>
      <c r="I3" s="17" t="s">
        <v>65</v>
      </c>
      <c r="J3" s="26" t="s">
        <v>22</v>
      </c>
      <c r="K3" s="16" t="s">
        <v>21</v>
      </c>
      <c r="L3" s="16" t="s">
        <v>49</v>
      </c>
      <c r="M3" s="20" t="s">
        <v>5</v>
      </c>
      <c r="N3" s="16" t="s">
        <v>21</v>
      </c>
      <c r="O3" s="16" t="s">
        <v>45</v>
      </c>
      <c r="P3" s="16" t="s">
        <v>18</v>
      </c>
      <c r="Q3" s="16" t="s">
        <v>19</v>
      </c>
      <c r="R3" s="20" t="s">
        <v>20</v>
      </c>
      <c r="S3" s="17" t="s">
        <v>6</v>
      </c>
    </row>
    <row r="4" spans="1:22" ht="15.75" x14ac:dyDescent="0.25">
      <c r="A4" s="5" t="s">
        <v>9</v>
      </c>
      <c r="C4" s="21">
        <v>41372</v>
      </c>
      <c r="D4" s="21">
        <v>41388</v>
      </c>
      <c r="E4" s="6">
        <v>3</v>
      </c>
      <c r="F4" s="21">
        <v>41389</v>
      </c>
      <c r="G4" s="6">
        <v>3</v>
      </c>
      <c r="H4" s="158" t="s">
        <v>136</v>
      </c>
      <c r="I4" s="159"/>
      <c r="J4" s="243" t="s">
        <v>137</v>
      </c>
      <c r="K4" s="6">
        <v>3</v>
      </c>
      <c r="L4" s="6">
        <v>3</v>
      </c>
      <c r="M4" s="21">
        <v>41438</v>
      </c>
      <c r="N4" s="6">
        <v>3</v>
      </c>
      <c r="O4" s="6">
        <v>3</v>
      </c>
      <c r="R4" s="22">
        <v>41372</v>
      </c>
      <c r="S4" s="10">
        <v>2</v>
      </c>
    </row>
    <row r="5" spans="1:22" ht="15.75" x14ac:dyDescent="0.25">
      <c r="A5" s="5" t="s">
        <v>7</v>
      </c>
      <c r="C5" s="21">
        <v>41375</v>
      </c>
      <c r="D5" s="21">
        <v>41386</v>
      </c>
      <c r="E5" s="6">
        <v>3</v>
      </c>
      <c r="F5" s="21">
        <v>41379</v>
      </c>
      <c r="G5" s="6">
        <v>33</v>
      </c>
      <c r="H5" s="28">
        <v>41391</v>
      </c>
      <c r="I5" s="82">
        <f>J5-H5</f>
        <v>30.291666666664241</v>
      </c>
      <c r="J5" s="21">
        <v>41421.291666666664</v>
      </c>
      <c r="K5" s="6">
        <v>3</v>
      </c>
      <c r="L5" s="6">
        <v>3</v>
      </c>
      <c r="M5" s="21">
        <v>41439</v>
      </c>
      <c r="N5" s="6">
        <v>3</v>
      </c>
      <c r="O5" s="6">
        <v>3</v>
      </c>
      <c r="R5" s="22">
        <v>41428</v>
      </c>
      <c r="S5" s="10">
        <v>3</v>
      </c>
    </row>
    <row r="6" spans="1:22" ht="15.75" x14ac:dyDescent="0.25">
      <c r="A6" s="5" t="s">
        <v>17</v>
      </c>
      <c r="C6" s="21">
        <v>41396</v>
      </c>
      <c r="D6" s="21">
        <v>41401</v>
      </c>
      <c r="E6" s="6">
        <v>3</v>
      </c>
      <c r="F6" s="21">
        <v>41397</v>
      </c>
      <c r="G6" s="6">
        <v>3</v>
      </c>
      <c r="H6" s="28">
        <v>41400.777777777781</v>
      </c>
      <c r="I6" s="82">
        <f t="shared" ref="I6:I12" si="0">J6-H6</f>
        <v>30.097222222218988</v>
      </c>
      <c r="J6" s="21">
        <v>41430.875</v>
      </c>
      <c r="K6" s="6">
        <v>3</v>
      </c>
      <c r="L6" s="6">
        <v>3</v>
      </c>
      <c r="M6" s="21">
        <v>41438</v>
      </c>
      <c r="N6" s="6">
        <v>3</v>
      </c>
      <c r="O6" s="6">
        <v>3</v>
      </c>
      <c r="R6" s="22">
        <v>41431</v>
      </c>
      <c r="S6" s="10">
        <v>4</v>
      </c>
    </row>
    <row r="7" spans="1:22" ht="15.75" x14ac:dyDescent="0.25">
      <c r="A7" s="5" t="s">
        <v>16</v>
      </c>
      <c r="C7" s="21">
        <v>41396</v>
      </c>
      <c r="D7" s="21">
        <v>41401</v>
      </c>
      <c r="E7" s="6">
        <v>3</v>
      </c>
      <c r="F7" s="21">
        <v>41397</v>
      </c>
      <c r="G7" s="6">
        <v>3</v>
      </c>
      <c r="H7" s="28">
        <v>41400.777777777781</v>
      </c>
      <c r="I7" s="82">
        <f t="shared" si="0"/>
        <v>30.097222222218988</v>
      </c>
      <c r="J7" s="21">
        <v>41430.875</v>
      </c>
      <c r="K7" s="6">
        <v>3</v>
      </c>
      <c r="L7" s="6">
        <v>3</v>
      </c>
      <c r="M7" s="21">
        <v>41439</v>
      </c>
      <c r="N7" s="6">
        <v>3</v>
      </c>
      <c r="O7" s="6">
        <v>3</v>
      </c>
      <c r="R7" s="22">
        <v>41439</v>
      </c>
      <c r="S7" s="10">
        <v>5</v>
      </c>
    </row>
    <row r="8" spans="1:22" ht="15.75" x14ac:dyDescent="0.25">
      <c r="A8" s="5" t="s">
        <v>25</v>
      </c>
      <c r="C8" s="21">
        <v>41423</v>
      </c>
      <c r="D8" s="21">
        <v>41424</v>
      </c>
      <c r="E8" s="7">
        <v>3</v>
      </c>
      <c r="F8" s="21">
        <v>41425</v>
      </c>
      <c r="G8" s="6">
        <v>3</v>
      </c>
      <c r="H8" s="28">
        <v>41425.576388888891</v>
      </c>
      <c r="I8" s="82">
        <f t="shared" si="0"/>
        <v>16.909722222218988</v>
      </c>
      <c r="J8" s="21">
        <v>41442.486111111109</v>
      </c>
      <c r="K8" s="6">
        <v>3</v>
      </c>
      <c r="L8" s="6">
        <v>3</v>
      </c>
      <c r="M8" s="21">
        <v>41442</v>
      </c>
      <c r="N8" s="6">
        <v>3</v>
      </c>
      <c r="O8" s="6">
        <v>3</v>
      </c>
      <c r="P8" s="7">
        <v>41424</v>
      </c>
      <c r="Q8" s="7">
        <v>41424</v>
      </c>
      <c r="R8" s="22">
        <v>41439</v>
      </c>
      <c r="S8" s="10">
        <v>7</v>
      </c>
    </row>
    <row r="9" spans="1:22" ht="15.75" x14ac:dyDescent="0.25">
      <c r="A9" s="5" t="s">
        <v>26</v>
      </c>
      <c r="C9" s="21">
        <v>41423</v>
      </c>
      <c r="D9" s="21">
        <v>41424</v>
      </c>
      <c r="E9" s="6">
        <v>3</v>
      </c>
      <c r="F9" s="21">
        <v>41425</v>
      </c>
      <c r="G9" s="6">
        <v>3</v>
      </c>
      <c r="H9" s="28">
        <v>41425.576388888891</v>
      </c>
      <c r="I9" s="82">
        <f t="shared" si="0"/>
        <v>16.909722222218988</v>
      </c>
      <c r="J9" s="21">
        <v>41442.486111111109</v>
      </c>
      <c r="K9" s="6">
        <v>3</v>
      </c>
      <c r="L9" s="6">
        <v>3</v>
      </c>
      <c r="M9" s="21">
        <v>41444</v>
      </c>
      <c r="N9" s="6">
        <v>3</v>
      </c>
      <c r="O9" s="6">
        <v>3</v>
      </c>
      <c r="R9" s="22">
        <v>41439</v>
      </c>
      <c r="S9" s="10">
        <v>8</v>
      </c>
    </row>
    <row r="10" spans="1:22" ht="15.75" x14ac:dyDescent="0.25">
      <c r="A10" s="5" t="s">
        <v>27</v>
      </c>
      <c r="C10" s="21">
        <v>41423</v>
      </c>
      <c r="D10" s="21">
        <v>41424</v>
      </c>
      <c r="E10" s="6">
        <v>3</v>
      </c>
      <c r="F10" s="21">
        <v>41425</v>
      </c>
      <c r="G10" s="6">
        <v>3</v>
      </c>
      <c r="H10" s="28">
        <v>41425.576388888891</v>
      </c>
      <c r="I10" s="82">
        <f t="shared" si="0"/>
        <v>16.909722222218988</v>
      </c>
      <c r="J10" s="21">
        <v>41442.486111111109</v>
      </c>
      <c r="K10" s="6">
        <v>3</v>
      </c>
      <c r="L10" s="6">
        <v>3</v>
      </c>
      <c r="M10" s="21">
        <v>41443</v>
      </c>
      <c r="N10" s="6">
        <v>3</v>
      </c>
      <c r="O10" s="6">
        <v>3</v>
      </c>
      <c r="R10" s="22">
        <v>41439</v>
      </c>
      <c r="S10" s="10">
        <v>9</v>
      </c>
    </row>
    <row r="11" spans="1:22" ht="15.75" x14ac:dyDescent="0.25">
      <c r="A11" s="5" t="s">
        <v>28</v>
      </c>
      <c r="C11" s="21">
        <v>41423</v>
      </c>
      <c r="D11" s="21">
        <v>41424</v>
      </c>
      <c r="E11" s="6">
        <v>3</v>
      </c>
      <c r="F11" s="21">
        <v>41425</v>
      </c>
      <c r="G11" s="6">
        <v>3</v>
      </c>
      <c r="H11" s="28">
        <v>41425.576388888891</v>
      </c>
      <c r="I11" s="82">
        <f t="shared" si="0"/>
        <v>16.909722222218988</v>
      </c>
      <c r="J11" s="21">
        <v>41442.486111111109</v>
      </c>
      <c r="K11" s="6">
        <v>3</v>
      </c>
      <c r="L11" s="6">
        <v>3</v>
      </c>
      <c r="M11" s="21">
        <v>41443</v>
      </c>
      <c r="N11" s="6">
        <v>3</v>
      </c>
      <c r="O11" s="6">
        <v>3</v>
      </c>
      <c r="R11" s="22">
        <v>41439</v>
      </c>
      <c r="S11" s="10">
        <v>10</v>
      </c>
    </row>
    <row r="12" spans="1:22" ht="15.75" x14ac:dyDescent="0.25">
      <c r="A12" s="5" t="s">
        <v>29</v>
      </c>
      <c r="C12" s="21">
        <v>41423</v>
      </c>
      <c r="D12" s="21">
        <v>41424</v>
      </c>
      <c r="E12" s="6">
        <v>3</v>
      </c>
      <c r="F12" s="21">
        <v>41425</v>
      </c>
      <c r="G12" s="6">
        <v>3</v>
      </c>
      <c r="H12" s="28">
        <v>41425.576388888891</v>
      </c>
      <c r="I12" s="82">
        <f t="shared" si="0"/>
        <v>16.909722222218988</v>
      </c>
      <c r="J12" s="21">
        <v>41442.486111111109</v>
      </c>
      <c r="K12" s="6">
        <v>3</v>
      </c>
      <c r="L12" s="6">
        <v>3</v>
      </c>
      <c r="M12" s="21">
        <v>41442</v>
      </c>
      <c r="N12" s="6">
        <v>3</v>
      </c>
      <c r="O12" s="6">
        <v>3</v>
      </c>
      <c r="R12" s="22">
        <v>41439</v>
      </c>
      <c r="S12" s="10">
        <v>6</v>
      </c>
    </row>
    <row r="13" spans="1:22" ht="15.75" x14ac:dyDescent="0.25">
      <c r="A13" s="5" t="s">
        <v>37</v>
      </c>
      <c r="C13" s="21">
        <v>41429</v>
      </c>
      <c r="D13" s="21">
        <v>41430</v>
      </c>
      <c r="E13" s="6">
        <v>3</v>
      </c>
      <c r="F13" s="21">
        <v>41432</v>
      </c>
      <c r="G13" s="6">
        <v>3</v>
      </c>
      <c r="H13" s="28">
        <v>41432.458333333336</v>
      </c>
      <c r="I13" s="82">
        <v>28</v>
      </c>
      <c r="J13" s="21">
        <f>H13+I13</f>
        <v>41460.458333333336</v>
      </c>
      <c r="K13" s="6">
        <v>3</v>
      </c>
      <c r="L13" s="6">
        <v>3</v>
      </c>
      <c r="M13" s="21">
        <v>41464</v>
      </c>
      <c r="N13" s="6">
        <v>3</v>
      </c>
      <c r="O13" s="6">
        <v>3</v>
      </c>
      <c r="R13" s="22">
        <v>41460</v>
      </c>
      <c r="S13" s="10">
        <v>11</v>
      </c>
    </row>
    <row r="14" spans="1:22" ht="15.75" x14ac:dyDescent="0.25">
      <c r="A14" s="5" t="s">
        <v>38</v>
      </c>
      <c r="C14" s="21">
        <v>41429</v>
      </c>
      <c r="D14" s="21">
        <v>41430</v>
      </c>
      <c r="E14" s="7">
        <v>3</v>
      </c>
      <c r="F14" s="25">
        <v>41432</v>
      </c>
      <c r="G14" s="6">
        <v>3</v>
      </c>
      <c r="H14" s="28">
        <v>41432.458333333336</v>
      </c>
      <c r="I14" s="82">
        <v>87</v>
      </c>
      <c r="J14" s="21">
        <f t="shared" ref="J14:J24" si="1">H14+I14</f>
        <v>41519.458333333336</v>
      </c>
      <c r="K14" s="6">
        <v>3</v>
      </c>
      <c r="L14" s="6">
        <v>3</v>
      </c>
      <c r="M14" s="21">
        <v>41519</v>
      </c>
      <c r="N14" s="6">
        <v>3</v>
      </c>
      <c r="O14" s="6">
        <v>3</v>
      </c>
      <c r="P14" s="7">
        <v>41430</v>
      </c>
      <c r="Q14" s="7"/>
      <c r="R14" s="22">
        <v>41520</v>
      </c>
      <c r="S14" s="10">
        <v>22</v>
      </c>
    </row>
    <row r="15" spans="1:22" ht="15.75" x14ac:dyDescent="0.25">
      <c r="A15" s="5" t="s">
        <v>39</v>
      </c>
      <c r="C15" s="21">
        <v>41429</v>
      </c>
      <c r="D15" s="21">
        <v>41430</v>
      </c>
      <c r="E15" s="6">
        <v>3</v>
      </c>
      <c r="F15" s="25">
        <v>41432</v>
      </c>
      <c r="G15" s="6">
        <v>3</v>
      </c>
      <c r="H15" s="28">
        <v>41432.458333333336</v>
      </c>
      <c r="I15" s="82">
        <v>28</v>
      </c>
      <c r="J15" s="21">
        <f t="shared" si="1"/>
        <v>41460.458333333336</v>
      </c>
      <c r="K15" s="6">
        <v>3</v>
      </c>
      <c r="L15" s="6">
        <v>3</v>
      </c>
      <c r="M15" s="21">
        <v>41464</v>
      </c>
      <c r="N15" s="6">
        <v>3</v>
      </c>
      <c r="O15" s="6">
        <v>3</v>
      </c>
      <c r="R15" s="22">
        <v>41460</v>
      </c>
      <c r="S15" s="10">
        <v>12</v>
      </c>
    </row>
    <row r="16" spans="1:22" ht="15.75" x14ac:dyDescent="0.25">
      <c r="A16" s="5" t="s">
        <v>59</v>
      </c>
      <c r="C16" s="21">
        <v>41444</v>
      </c>
      <c r="D16" s="21">
        <v>41445</v>
      </c>
      <c r="E16" s="6">
        <v>3</v>
      </c>
      <c r="F16" s="21">
        <v>41446</v>
      </c>
      <c r="G16" s="6">
        <v>3</v>
      </c>
      <c r="H16" s="28">
        <v>41446.759722222225</v>
      </c>
      <c r="I16" s="82">
        <v>27.9</v>
      </c>
      <c r="J16" s="21">
        <f t="shared" si="1"/>
        <v>41474.659722222226</v>
      </c>
      <c r="K16" s="6">
        <v>3</v>
      </c>
      <c r="L16" s="6">
        <v>3</v>
      </c>
      <c r="M16" s="21">
        <v>41477</v>
      </c>
      <c r="N16" s="6">
        <v>3</v>
      </c>
      <c r="O16" s="6">
        <v>3</v>
      </c>
      <c r="R16" s="22">
        <v>41474</v>
      </c>
      <c r="S16" s="10">
        <v>14</v>
      </c>
    </row>
    <row r="17" spans="1:19" ht="15.75" x14ac:dyDescent="0.25">
      <c r="A17" s="5" t="s">
        <v>60</v>
      </c>
      <c r="C17" s="21">
        <v>41444</v>
      </c>
      <c r="D17" s="21">
        <v>41445</v>
      </c>
      <c r="E17" s="6">
        <v>3</v>
      </c>
      <c r="F17" s="21">
        <v>41446</v>
      </c>
      <c r="G17" s="6">
        <v>3</v>
      </c>
      <c r="H17" s="28">
        <v>41446.759722222225</v>
      </c>
      <c r="I17" s="82">
        <v>68</v>
      </c>
      <c r="J17" s="21">
        <f t="shared" si="1"/>
        <v>41514.759722222225</v>
      </c>
      <c r="K17" s="6">
        <v>3</v>
      </c>
      <c r="L17" s="6">
        <v>3</v>
      </c>
      <c r="M17" s="21">
        <v>41514</v>
      </c>
      <c r="N17" s="6">
        <v>3</v>
      </c>
      <c r="O17" s="6">
        <v>3</v>
      </c>
      <c r="R17" s="22">
        <v>41514</v>
      </c>
      <c r="S17" s="10">
        <v>21</v>
      </c>
    </row>
    <row r="18" spans="1:19" ht="15.75" x14ac:dyDescent="0.25">
      <c r="A18" s="5" t="s">
        <v>61</v>
      </c>
      <c r="C18" s="21">
        <v>41444</v>
      </c>
      <c r="D18" s="21">
        <v>41445</v>
      </c>
      <c r="E18" s="6">
        <v>3</v>
      </c>
      <c r="F18" s="21">
        <v>41446</v>
      </c>
      <c r="G18" s="6">
        <v>3</v>
      </c>
      <c r="H18" s="28">
        <v>41446.759722222225</v>
      </c>
      <c r="I18" s="82">
        <v>24.8</v>
      </c>
      <c r="J18" s="21">
        <f t="shared" si="1"/>
        <v>41471.559722222228</v>
      </c>
      <c r="K18" s="6">
        <v>3</v>
      </c>
      <c r="L18" s="6">
        <v>3</v>
      </c>
      <c r="M18" s="21">
        <v>41472</v>
      </c>
      <c r="N18" s="6">
        <v>3</v>
      </c>
      <c r="O18" s="6">
        <v>3</v>
      </c>
      <c r="R18" s="22">
        <v>41471</v>
      </c>
      <c r="S18" s="10">
        <v>13</v>
      </c>
    </row>
    <row r="19" spans="1:19" ht="15.75" x14ac:dyDescent="0.25">
      <c r="A19" s="5" t="s">
        <v>62</v>
      </c>
      <c r="C19" s="21">
        <v>41444</v>
      </c>
      <c r="D19" s="21">
        <v>41445</v>
      </c>
      <c r="E19" s="6">
        <v>3</v>
      </c>
      <c r="F19" s="21">
        <v>41446</v>
      </c>
      <c r="G19" s="6">
        <v>3</v>
      </c>
      <c r="H19" s="28">
        <v>41449.551388888889</v>
      </c>
      <c r="I19" s="82">
        <v>35</v>
      </c>
      <c r="J19" s="21">
        <f t="shared" si="1"/>
        <v>41484.551388888889</v>
      </c>
      <c r="K19" s="6">
        <v>3</v>
      </c>
      <c r="L19" s="6">
        <v>3</v>
      </c>
      <c r="M19" s="21">
        <v>41484</v>
      </c>
      <c r="N19" s="6">
        <v>3</v>
      </c>
      <c r="O19" s="6">
        <v>3</v>
      </c>
      <c r="R19" s="22">
        <v>41485</v>
      </c>
      <c r="S19" s="10">
        <v>15</v>
      </c>
    </row>
    <row r="20" spans="1:19" ht="15.75" x14ac:dyDescent="0.25">
      <c r="A20" s="5" t="s">
        <v>72</v>
      </c>
      <c r="C20" s="21">
        <v>41452</v>
      </c>
      <c r="D20" s="21">
        <v>41453</v>
      </c>
      <c r="E20" s="6">
        <v>3</v>
      </c>
      <c r="F20" s="21">
        <v>41457</v>
      </c>
      <c r="G20" s="6">
        <v>33</v>
      </c>
      <c r="H20" s="28">
        <v>41457.75</v>
      </c>
      <c r="I20" s="82">
        <v>29.666</v>
      </c>
      <c r="J20" s="21">
        <f t="shared" si="1"/>
        <v>41487.415999999997</v>
      </c>
      <c r="K20" s="6">
        <v>3</v>
      </c>
      <c r="L20" s="6">
        <v>3</v>
      </c>
      <c r="M20" s="21">
        <v>41453</v>
      </c>
      <c r="N20" s="6">
        <v>3</v>
      </c>
      <c r="O20" s="6">
        <v>3</v>
      </c>
      <c r="R20" s="22">
        <v>41487</v>
      </c>
      <c r="S20" s="10">
        <v>16</v>
      </c>
    </row>
    <row r="21" spans="1:19" ht="15.75" x14ac:dyDescent="0.25">
      <c r="A21" s="5" t="s">
        <v>73</v>
      </c>
      <c r="C21" s="21">
        <v>41452</v>
      </c>
      <c r="D21" s="21">
        <v>41453</v>
      </c>
      <c r="E21" s="6">
        <v>3</v>
      </c>
      <c r="F21" s="21">
        <v>41457</v>
      </c>
      <c r="G21" s="6">
        <v>33</v>
      </c>
      <c r="H21" s="28">
        <v>41457.75</v>
      </c>
      <c r="I21" s="82">
        <v>29.666</v>
      </c>
      <c r="J21" s="21">
        <f t="shared" si="1"/>
        <v>41487.415999999997</v>
      </c>
      <c r="K21" s="6">
        <v>3</v>
      </c>
      <c r="L21" s="6">
        <v>3</v>
      </c>
      <c r="M21" s="21">
        <v>41453</v>
      </c>
      <c r="N21" s="6">
        <v>3</v>
      </c>
      <c r="O21" s="6">
        <v>3</v>
      </c>
      <c r="R21" s="22">
        <v>41487</v>
      </c>
      <c r="S21" s="10">
        <v>17</v>
      </c>
    </row>
    <row r="22" spans="1:19" ht="15.75" x14ac:dyDescent="0.25">
      <c r="A22" s="5" t="s">
        <v>74</v>
      </c>
      <c r="C22" s="21">
        <v>41452</v>
      </c>
      <c r="D22" s="21">
        <v>41453</v>
      </c>
      <c r="E22" s="7">
        <v>3</v>
      </c>
      <c r="F22" s="21">
        <v>41457</v>
      </c>
      <c r="G22" s="6">
        <v>33</v>
      </c>
      <c r="H22" s="28">
        <v>41457.75</v>
      </c>
      <c r="I22" s="82">
        <v>29.666</v>
      </c>
      <c r="J22" s="21">
        <f t="shared" si="1"/>
        <v>41487.415999999997</v>
      </c>
      <c r="K22" s="6">
        <v>3</v>
      </c>
      <c r="L22" s="6">
        <v>3</v>
      </c>
      <c r="M22" s="21">
        <v>41453</v>
      </c>
      <c r="N22" s="6">
        <v>3</v>
      </c>
      <c r="O22" s="6">
        <v>3</v>
      </c>
      <c r="R22" s="22">
        <v>41487</v>
      </c>
      <c r="S22" s="10">
        <v>18</v>
      </c>
    </row>
    <row r="23" spans="1:19" ht="15.75" x14ac:dyDescent="0.25">
      <c r="A23" s="5" t="s">
        <v>75</v>
      </c>
      <c r="C23" s="21">
        <v>41452</v>
      </c>
      <c r="D23" s="21">
        <v>41453</v>
      </c>
      <c r="E23" s="6">
        <v>3</v>
      </c>
      <c r="F23" s="21">
        <v>41457</v>
      </c>
      <c r="G23" s="6">
        <v>33</v>
      </c>
      <c r="H23" s="28">
        <v>41457.75</v>
      </c>
      <c r="I23" s="82">
        <v>29.666</v>
      </c>
      <c r="J23" s="21">
        <f t="shared" si="1"/>
        <v>41487.415999999997</v>
      </c>
      <c r="K23" s="6">
        <v>3</v>
      </c>
      <c r="L23" s="6">
        <v>3</v>
      </c>
      <c r="M23" s="21">
        <v>41453</v>
      </c>
      <c r="N23" s="6">
        <v>3</v>
      </c>
      <c r="O23" s="6">
        <v>3</v>
      </c>
      <c r="R23" s="22">
        <v>41487</v>
      </c>
      <c r="S23" s="10">
        <v>20</v>
      </c>
    </row>
    <row r="24" spans="1:19" ht="15.75" x14ac:dyDescent="0.25">
      <c r="A24" s="5" t="s">
        <v>76</v>
      </c>
      <c r="C24" s="21">
        <v>41452</v>
      </c>
      <c r="D24" s="21">
        <v>41453</v>
      </c>
      <c r="E24" s="6">
        <v>3</v>
      </c>
      <c r="F24" s="21">
        <v>41457</v>
      </c>
      <c r="G24" s="6">
        <v>33</v>
      </c>
      <c r="H24" s="28">
        <v>41457.75</v>
      </c>
      <c r="I24" s="82">
        <v>29.666</v>
      </c>
      <c r="J24" s="21">
        <f t="shared" si="1"/>
        <v>41487.415999999997</v>
      </c>
      <c r="K24" s="6">
        <v>3</v>
      </c>
      <c r="L24" s="6">
        <v>3</v>
      </c>
      <c r="M24" s="21">
        <v>41453</v>
      </c>
      <c r="N24" s="6">
        <v>3</v>
      </c>
      <c r="O24" s="6">
        <v>3</v>
      </c>
      <c r="R24" s="22">
        <v>41487</v>
      </c>
      <c r="S24" s="10">
        <v>20</v>
      </c>
    </row>
    <row r="25" spans="1:19" s="33" customFormat="1" ht="15.75" x14ac:dyDescent="0.25">
      <c r="A25" s="70" t="s">
        <v>87</v>
      </c>
      <c r="B25" s="70"/>
      <c r="C25" s="21">
        <v>41460</v>
      </c>
      <c r="D25" s="21">
        <v>41463</v>
      </c>
      <c r="E25" s="6">
        <v>3</v>
      </c>
      <c r="F25" s="21">
        <v>41464</v>
      </c>
      <c r="G25" s="6">
        <v>33</v>
      </c>
      <c r="H25" s="28">
        <f>C25+4.67</f>
        <v>41464.67</v>
      </c>
      <c r="I25" s="82">
        <v>30</v>
      </c>
      <c r="J25" s="21">
        <f t="shared" ref="J25:J35" si="2">H25+I25</f>
        <v>41494.67</v>
      </c>
      <c r="K25" s="6">
        <v>3</v>
      </c>
      <c r="L25" s="6">
        <v>3</v>
      </c>
      <c r="M25" s="21">
        <v>41513</v>
      </c>
      <c r="N25" s="6">
        <v>3</v>
      </c>
      <c r="O25" s="6">
        <v>3</v>
      </c>
      <c r="P25" s="70"/>
      <c r="Q25" s="70"/>
      <c r="R25" s="22">
        <v>41514</v>
      </c>
      <c r="S25" s="138">
        <v>23</v>
      </c>
    </row>
    <row r="26" spans="1:19" s="33" customFormat="1" ht="15.75" x14ac:dyDescent="0.25">
      <c r="A26" s="70" t="s">
        <v>88</v>
      </c>
      <c r="B26" s="70"/>
      <c r="C26" s="21">
        <v>41460</v>
      </c>
      <c r="D26" s="21">
        <v>41464</v>
      </c>
      <c r="E26" s="7">
        <v>3</v>
      </c>
      <c r="F26" s="21">
        <v>41464</v>
      </c>
      <c r="G26" s="6">
        <v>33</v>
      </c>
      <c r="H26" s="28">
        <f>C26+4.67</f>
        <v>41464.67</v>
      </c>
      <c r="I26" s="82">
        <v>30</v>
      </c>
      <c r="J26" s="21">
        <f t="shared" si="2"/>
        <v>41494.67</v>
      </c>
      <c r="K26" s="6">
        <v>3</v>
      </c>
      <c r="L26" s="6">
        <v>3</v>
      </c>
      <c r="M26" s="21">
        <v>41514</v>
      </c>
      <c r="N26" s="6">
        <v>3</v>
      </c>
      <c r="O26" s="6">
        <v>3</v>
      </c>
      <c r="P26" s="70"/>
      <c r="Q26" s="70"/>
      <c r="R26" s="22">
        <v>41514</v>
      </c>
      <c r="S26" s="136">
        <v>24</v>
      </c>
    </row>
    <row r="27" spans="1:19" s="33" customFormat="1" ht="15.75" x14ac:dyDescent="0.25">
      <c r="A27" s="70" t="s">
        <v>89</v>
      </c>
      <c r="B27" s="70"/>
      <c r="C27" s="21">
        <v>41460</v>
      </c>
      <c r="D27" s="21">
        <v>41463</v>
      </c>
      <c r="E27" s="7">
        <v>3</v>
      </c>
      <c r="F27" s="21">
        <v>41464</v>
      </c>
      <c r="G27" s="6">
        <v>33</v>
      </c>
      <c r="H27" s="28">
        <f>C27+14.65</f>
        <v>41474.65</v>
      </c>
      <c r="I27" s="82">
        <v>34</v>
      </c>
      <c r="J27" s="21">
        <f t="shared" si="2"/>
        <v>41508.65</v>
      </c>
      <c r="K27" s="6">
        <v>3</v>
      </c>
      <c r="L27" s="6">
        <v>3</v>
      </c>
      <c r="M27" s="21">
        <v>41514</v>
      </c>
      <c r="N27" s="6">
        <v>3</v>
      </c>
      <c r="O27" s="6">
        <v>3</v>
      </c>
      <c r="P27" s="70"/>
      <c r="Q27" s="70"/>
      <c r="R27" s="22">
        <v>41514</v>
      </c>
      <c r="S27" s="136">
        <v>27</v>
      </c>
    </row>
    <row r="28" spans="1:19" s="33" customFormat="1" ht="15.75" x14ac:dyDescent="0.25">
      <c r="A28" s="70" t="s">
        <v>90</v>
      </c>
      <c r="B28" s="70"/>
      <c r="C28" s="21">
        <v>41460</v>
      </c>
      <c r="D28" s="21">
        <v>41463</v>
      </c>
      <c r="E28" s="6">
        <v>3</v>
      </c>
      <c r="F28" s="21">
        <v>41464</v>
      </c>
      <c r="G28" s="6">
        <v>33</v>
      </c>
      <c r="H28" s="143">
        <f>C28+14.65</f>
        <v>41474.65</v>
      </c>
      <c r="I28" s="144">
        <v>40</v>
      </c>
      <c r="J28" s="244">
        <f t="shared" si="2"/>
        <v>41514.65</v>
      </c>
      <c r="K28" s="7">
        <v>1</v>
      </c>
      <c r="L28" s="70"/>
      <c r="M28" s="21">
        <v>41512</v>
      </c>
      <c r="N28" s="6">
        <v>3</v>
      </c>
      <c r="O28" s="70"/>
      <c r="P28" s="70"/>
      <c r="Q28" s="70"/>
      <c r="R28" s="32"/>
      <c r="S28" s="30"/>
    </row>
    <row r="29" spans="1:19" s="33" customFormat="1" ht="15.75" x14ac:dyDescent="0.25">
      <c r="A29" s="70" t="s">
        <v>91</v>
      </c>
      <c r="B29" s="70"/>
      <c r="C29" s="21">
        <v>41460</v>
      </c>
      <c r="D29" s="21">
        <v>41463</v>
      </c>
      <c r="E29" s="7">
        <v>3</v>
      </c>
      <c r="F29" s="21">
        <v>41464</v>
      </c>
      <c r="G29" s="6">
        <v>33</v>
      </c>
      <c r="H29" s="28">
        <f>C29+14.65</f>
        <v>41474.65</v>
      </c>
      <c r="I29" s="82">
        <v>32</v>
      </c>
      <c r="J29" s="21">
        <f t="shared" si="2"/>
        <v>41506.65</v>
      </c>
      <c r="K29" s="6">
        <v>3</v>
      </c>
      <c r="L29" s="6">
        <v>3</v>
      </c>
      <c r="M29" s="21">
        <v>41514</v>
      </c>
      <c r="N29" s="6">
        <v>3</v>
      </c>
      <c r="O29" s="6">
        <v>3</v>
      </c>
      <c r="P29" s="70"/>
      <c r="Q29" s="70"/>
      <c r="R29" s="22">
        <v>41514</v>
      </c>
      <c r="S29" s="138">
        <v>25</v>
      </c>
    </row>
    <row r="30" spans="1:19" s="33" customFormat="1" ht="15.75" x14ac:dyDescent="0.25">
      <c r="A30" s="70" t="s">
        <v>92</v>
      </c>
      <c r="B30" s="70"/>
      <c r="C30" s="21">
        <v>41460</v>
      </c>
      <c r="D30" s="21">
        <v>41463</v>
      </c>
      <c r="E30" s="7">
        <v>3</v>
      </c>
      <c r="F30" s="21">
        <v>41464</v>
      </c>
      <c r="G30" s="6">
        <v>33</v>
      </c>
      <c r="H30" s="28">
        <f>C30+4.67</f>
        <v>41464.67</v>
      </c>
      <c r="I30" s="82">
        <v>30</v>
      </c>
      <c r="J30" s="21">
        <f t="shared" si="2"/>
        <v>41494.67</v>
      </c>
      <c r="K30" s="6">
        <v>3</v>
      </c>
      <c r="L30" s="6">
        <v>3</v>
      </c>
      <c r="M30" s="21">
        <v>41514</v>
      </c>
      <c r="N30" s="6">
        <v>3</v>
      </c>
      <c r="O30" s="6">
        <v>3</v>
      </c>
      <c r="P30" s="70"/>
      <c r="Q30" s="70"/>
      <c r="R30" s="22">
        <v>41514</v>
      </c>
      <c r="S30" s="136">
        <v>26</v>
      </c>
    </row>
    <row r="31" spans="1:19" s="33" customFormat="1" ht="15.75" x14ac:dyDescent="0.25">
      <c r="A31" s="70" t="s">
        <v>138</v>
      </c>
      <c r="C31" s="21">
        <v>41505</v>
      </c>
      <c r="D31" s="21">
        <v>41507</v>
      </c>
      <c r="E31" s="7">
        <v>3</v>
      </c>
      <c r="F31" s="21">
        <v>41507</v>
      </c>
      <c r="G31" s="6">
        <v>33</v>
      </c>
      <c r="H31" s="28">
        <f>C31+1.87</f>
        <v>41506.870000000003</v>
      </c>
      <c r="I31" s="82">
        <v>35</v>
      </c>
      <c r="J31" s="21">
        <f t="shared" si="2"/>
        <v>41541.870000000003</v>
      </c>
      <c r="K31" s="33">
        <v>3</v>
      </c>
      <c r="L31" s="6">
        <v>3</v>
      </c>
      <c r="M31" s="21">
        <v>41541</v>
      </c>
      <c r="N31" s="6">
        <v>3</v>
      </c>
      <c r="O31" s="6">
        <v>3</v>
      </c>
      <c r="R31" s="22">
        <v>41541</v>
      </c>
      <c r="S31" s="136">
        <v>28</v>
      </c>
    </row>
    <row r="32" spans="1:19" s="33" customFormat="1" ht="15.75" x14ac:dyDescent="0.25">
      <c r="A32" s="70" t="s">
        <v>139</v>
      </c>
      <c r="C32" s="21">
        <v>41505</v>
      </c>
      <c r="D32" s="21">
        <v>41507</v>
      </c>
      <c r="E32" s="7">
        <v>3</v>
      </c>
      <c r="F32" s="21">
        <v>41507</v>
      </c>
      <c r="G32" s="6">
        <v>33</v>
      </c>
      <c r="H32" s="28">
        <f>C32+1.87</f>
        <v>41506.870000000003</v>
      </c>
      <c r="I32" s="82">
        <v>35</v>
      </c>
      <c r="J32" s="21">
        <f t="shared" si="2"/>
        <v>41541.870000000003</v>
      </c>
      <c r="K32" s="33">
        <v>3</v>
      </c>
      <c r="L32" s="6">
        <v>3</v>
      </c>
      <c r="M32" s="21">
        <v>41541</v>
      </c>
      <c r="N32" s="6">
        <v>3</v>
      </c>
      <c r="O32" s="6">
        <v>3</v>
      </c>
      <c r="R32" s="22">
        <v>41543</v>
      </c>
      <c r="S32" s="136">
        <v>29</v>
      </c>
    </row>
    <row r="33" spans="1:22" s="33" customFormat="1" ht="15.75" x14ac:dyDescent="0.25">
      <c r="A33" s="70" t="s">
        <v>140</v>
      </c>
      <c r="C33" s="21">
        <v>41505</v>
      </c>
      <c r="D33" s="21">
        <v>41507</v>
      </c>
      <c r="E33" s="7">
        <v>3</v>
      </c>
      <c r="F33" s="21">
        <v>41507</v>
      </c>
      <c r="G33" s="6">
        <v>33</v>
      </c>
      <c r="H33" s="28">
        <f>C33+1.87</f>
        <v>41506.870000000003</v>
      </c>
      <c r="I33" s="82">
        <v>35</v>
      </c>
      <c r="J33" s="21">
        <f t="shared" si="2"/>
        <v>41541.870000000003</v>
      </c>
      <c r="K33" s="33">
        <v>3</v>
      </c>
      <c r="L33" s="6">
        <v>3</v>
      </c>
      <c r="M33" s="21">
        <v>41541</v>
      </c>
      <c r="N33" s="6">
        <v>3</v>
      </c>
      <c r="O33" s="6">
        <v>3</v>
      </c>
      <c r="R33" s="22">
        <v>41543</v>
      </c>
      <c r="S33" s="136">
        <v>30</v>
      </c>
    </row>
    <row r="34" spans="1:22" s="33" customFormat="1" ht="15.75" x14ac:dyDescent="0.25">
      <c r="A34" s="70" t="s">
        <v>141</v>
      </c>
      <c r="C34" s="21">
        <v>41505</v>
      </c>
      <c r="D34" s="21">
        <v>41507</v>
      </c>
      <c r="E34" s="7">
        <v>3</v>
      </c>
      <c r="F34" s="21">
        <v>41507</v>
      </c>
      <c r="G34" s="6">
        <v>33</v>
      </c>
      <c r="H34" s="28">
        <f>C34+1.87</f>
        <v>41506.870000000003</v>
      </c>
      <c r="I34" s="82">
        <v>77.599999999999994</v>
      </c>
      <c r="J34" s="21">
        <f t="shared" si="2"/>
        <v>41584.47</v>
      </c>
      <c r="K34" s="33">
        <v>3</v>
      </c>
      <c r="L34" s="6">
        <v>3</v>
      </c>
      <c r="M34" s="21">
        <v>41584</v>
      </c>
      <c r="N34" s="6">
        <v>3</v>
      </c>
      <c r="O34" s="6">
        <v>3</v>
      </c>
      <c r="R34" s="88">
        <v>41584</v>
      </c>
      <c r="S34" s="156">
        <v>35</v>
      </c>
    </row>
    <row r="35" spans="1:22" s="33" customFormat="1" ht="15.75" x14ac:dyDescent="0.25">
      <c r="A35" s="70" t="s">
        <v>142</v>
      </c>
      <c r="C35" s="21">
        <v>41505</v>
      </c>
      <c r="D35" s="21">
        <v>41507</v>
      </c>
      <c r="E35" s="7">
        <v>3</v>
      </c>
      <c r="F35" s="21">
        <v>41507</v>
      </c>
      <c r="G35" s="6">
        <v>33</v>
      </c>
      <c r="H35" s="28">
        <f>C35+1.87</f>
        <v>41506.870000000003</v>
      </c>
      <c r="I35" s="82">
        <v>35</v>
      </c>
      <c r="J35" s="21">
        <f t="shared" si="2"/>
        <v>41541.870000000003</v>
      </c>
      <c r="K35" s="33">
        <v>3</v>
      </c>
      <c r="L35" s="6">
        <v>3</v>
      </c>
      <c r="M35" s="21">
        <v>41541</v>
      </c>
      <c r="N35" s="6">
        <v>3</v>
      </c>
      <c r="O35" s="6">
        <v>3</v>
      </c>
      <c r="R35" s="88">
        <v>41544</v>
      </c>
      <c r="S35" s="136">
        <v>31</v>
      </c>
    </row>
    <row r="36" spans="1:22" s="137" customFormat="1" ht="15.75" x14ac:dyDescent="0.25">
      <c r="A36" s="137" t="s">
        <v>205</v>
      </c>
      <c r="C36" s="21">
        <v>41526</v>
      </c>
      <c r="D36" s="21">
        <v>41508</v>
      </c>
      <c r="E36" s="7">
        <v>3</v>
      </c>
      <c r="F36" s="21">
        <v>41564</v>
      </c>
      <c r="G36" s="6">
        <v>33</v>
      </c>
      <c r="H36" s="28">
        <f>C36+10.61</f>
        <v>41536.61</v>
      </c>
      <c r="I36" s="82">
        <v>25</v>
      </c>
      <c r="J36" s="21">
        <f t="shared" ref="J36:J42" si="3">H36+I36</f>
        <v>41561.61</v>
      </c>
      <c r="K36" s="137">
        <v>3</v>
      </c>
      <c r="L36" s="6">
        <v>3</v>
      </c>
      <c r="M36" s="21">
        <v>41583</v>
      </c>
      <c r="N36" s="6">
        <v>3</v>
      </c>
      <c r="O36" s="6">
        <v>3</v>
      </c>
      <c r="R36" s="88">
        <v>41571</v>
      </c>
      <c r="S36" s="136">
        <v>32</v>
      </c>
    </row>
    <row r="37" spans="1:22" s="137" customFormat="1" ht="15.75" x14ac:dyDescent="0.25">
      <c r="A37" s="137" t="s">
        <v>158</v>
      </c>
      <c r="C37" s="21">
        <v>41526</v>
      </c>
      <c r="D37" s="21">
        <v>41555</v>
      </c>
      <c r="E37" s="7">
        <v>3</v>
      </c>
      <c r="F37" s="21">
        <v>41555</v>
      </c>
      <c r="G37" s="6">
        <v>33</v>
      </c>
      <c r="H37" s="28">
        <f>C37+7.1</f>
        <v>41533.1</v>
      </c>
      <c r="I37" s="82">
        <v>51.6</v>
      </c>
      <c r="J37" s="21">
        <f t="shared" si="3"/>
        <v>41584.699999999997</v>
      </c>
      <c r="K37" s="137">
        <v>3</v>
      </c>
      <c r="L37" s="6">
        <v>3</v>
      </c>
      <c r="M37" s="21">
        <v>41589</v>
      </c>
      <c r="N37" s="6">
        <v>3</v>
      </c>
      <c r="O37" s="6">
        <v>3</v>
      </c>
      <c r="R37" s="137">
        <v>41591</v>
      </c>
      <c r="S37" s="136">
        <v>36</v>
      </c>
    </row>
    <row r="38" spans="1:22" s="137" customFormat="1" ht="15.75" x14ac:dyDescent="0.25">
      <c r="A38" s="137" t="s">
        <v>159</v>
      </c>
      <c r="C38" s="21">
        <v>41526</v>
      </c>
      <c r="D38" s="21">
        <v>41555</v>
      </c>
      <c r="E38" s="7">
        <v>3</v>
      </c>
      <c r="F38" s="21">
        <v>41555</v>
      </c>
      <c r="G38" s="6">
        <v>33</v>
      </c>
      <c r="H38" s="28">
        <f>C38+10.61</f>
        <v>41536.61</v>
      </c>
      <c r="I38" s="82">
        <v>48.1</v>
      </c>
      <c r="J38" s="21">
        <f t="shared" si="3"/>
        <v>41584.71</v>
      </c>
      <c r="K38" s="137">
        <v>3</v>
      </c>
      <c r="L38" s="6">
        <v>3</v>
      </c>
      <c r="M38" s="21">
        <v>41589</v>
      </c>
      <c r="N38" s="6">
        <v>3</v>
      </c>
      <c r="O38" s="6">
        <v>3</v>
      </c>
      <c r="R38" s="137">
        <v>41591</v>
      </c>
      <c r="S38" s="136">
        <v>37</v>
      </c>
    </row>
    <row r="39" spans="1:22" s="137" customFormat="1" ht="15.75" x14ac:dyDescent="0.25">
      <c r="A39" s="137" t="s">
        <v>188</v>
      </c>
      <c r="C39" s="141">
        <v>41543</v>
      </c>
      <c r="D39" s="21">
        <v>41544</v>
      </c>
      <c r="E39" s="7">
        <v>3</v>
      </c>
      <c r="F39" s="141">
        <v>41548</v>
      </c>
      <c r="G39" s="6">
        <v>33</v>
      </c>
      <c r="H39" s="28">
        <f>C39+6.7</f>
        <v>41549.699999999997</v>
      </c>
      <c r="I39" s="82">
        <v>30</v>
      </c>
      <c r="J39" s="21">
        <f t="shared" si="3"/>
        <v>41579.699999999997</v>
      </c>
      <c r="K39" s="137">
        <v>3</v>
      </c>
      <c r="L39" s="6">
        <v>3</v>
      </c>
      <c r="M39" s="21" t="s">
        <v>190</v>
      </c>
      <c r="N39" s="6">
        <v>3</v>
      </c>
      <c r="O39" s="6">
        <v>3</v>
      </c>
      <c r="R39" s="88">
        <v>41582</v>
      </c>
      <c r="S39" s="136">
        <v>33</v>
      </c>
    </row>
    <row r="40" spans="1:22" s="137" customFormat="1" ht="15.75" x14ac:dyDescent="0.25">
      <c r="A40" s="137" t="s">
        <v>189</v>
      </c>
      <c r="C40" s="141">
        <v>41543</v>
      </c>
      <c r="D40" s="88">
        <v>41544</v>
      </c>
      <c r="E40" s="7">
        <v>1</v>
      </c>
      <c r="F40" s="141">
        <v>41548</v>
      </c>
      <c r="G40" s="6">
        <v>33</v>
      </c>
      <c r="H40" s="83">
        <f>C40+6.7</f>
        <v>41549.699999999997</v>
      </c>
      <c r="I40" s="157">
        <v>42</v>
      </c>
      <c r="J40" s="224">
        <f t="shared" si="3"/>
        <v>41591.699999999997</v>
      </c>
      <c r="K40" s="7">
        <v>1</v>
      </c>
      <c r="M40" s="21" t="s">
        <v>190</v>
      </c>
      <c r="N40" s="6">
        <v>3</v>
      </c>
      <c r="O40" s="6"/>
      <c r="P40" s="137">
        <v>41591</v>
      </c>
      <c r="R40" s="88"/>
      <c r="S40" s="136"/>
    </row>
    <row r="41" spans="1:22" s="137" customFormat="1" ht="15.75" x14ac:dyDescent="0.25">
      <c r="A41" s="137" t="s">
        <v>191</v>
      </c>
      <c r="C41" s="141">
        <v>41543</v>
      </c>
      <c r="D41" s="21">
        <v>41544</v>
      </c>
      <c r="E41" s="7">
        <v>3</v>
      </c>
      <c r="F41" s="141">
        <v>41548</v>
      </c>
      <c r="G41" s="6">
        <v>33</v>
      </c>
      <c r="H41" s="28">
        <f>C41+6.8</f>
        <v>41549.800000000003</v>
      </c>
      <c r="I41" s="82">
        <v>33.9</v>
      </c>
      <c r="J41" s="21">
        <f t="shared" si="3"/>
        <v>41583.700000000004</v>
      </c>
      <c r="K41" s="137">
        <v>3</v>
      </c>
      <c r="L41" s="6">
        <v>3</v>
      </c>
      <c r="M41" s="21" t="s">
        <v>190</v>
      </c>
      <c r="N41" s="6">
        <v>3</v>
      </c>
      <c r="O41" s="6">
        <v>3</v>
      </c>
      <c r="R41" s="88">
        <v>41583</v>
      </c>
      <c r="S41" s="136">
        <v>34</v>
      </c>
    </row>
    <row r="42" spans="1:22" s="137" customFormat="1" ht="15" customHeight="1" x14ac:dyDescent="0.25">
      <c r="A42" s="137" t="s">
        <v>192</v>
      </c>
      <c r="C42" s="141">
        <v>41543</v>
      </c>
      <c r="D42" s="21">
        <v>41544</v>
      </c>
      <c r="E42" s="7">
        <v>3</v>
      </c>
      <c r="F42" s="141">
        <v>41548</v>
      </c>
      <c r="G42" s="6">
        <v>33</v>
      </c>
      <c r="H42" s="83">
        <f>C42+6.8</f>
        <v>41549.800000000003</v>
      </c>
      <c r="I42" s="209">
        <v>40</v>
      </c>
      <c r="J42" s="245">
        <f t="shared" si="3"/>
        <v>41589.800000000003</v>
      </c>
      <c r="K42" s="7">
        <v>1</v>
      </c>
      <c r="M42" s="21" t="s">
        <v>190</v>
      </c>
      <c r="N42" s="6">
        <v>3</v>
      </c>
      <c r="O42" s="6"/>
      <c r="P42" s="7">
        <v>41606</v>
      </c>
      <c r="R42" s="88"/>
      <c r="S42" s="136"/>
    </row>
    <row r="43" spans="1:22" ht="15.75" x14ac:dyDescent="0.25">
      <c r="C43" s="216"/>
      <c r="D43" s="234"/>
      <c r="E43" s="217"/>
      <c r="F43" s="234"/>
      <c r="G43" s="235"/>
      <c r="H43" s="236"/>
      <c r="I43" s="237"/>
      <c r="J43" s="236"/>
      <c r="K43" s="70"/>
      <c r="L43" s="70"/>
      <c r="M43" s="234"/>
      <c r="N43" s="235"/>
      <c r="P43" s="22"/>
      <c r="R43" s="5"/>
      <c r="S43" s="22"/>
      <c r="T43" s="22"/>
      <c r="U43" s="22"/>
      <c r="V43" s="35"/>
    </row>
    <row r="44" spans="1:22" ht="15.75" x14ac:dyDescent="0.25">
      <c r="C44" s="216"/>
      <c r="D44" s="234"/>
      <c r="E44" s="217"/>
      <c r="F44" s="234"/>
      <c r="G44" s="235"/>
      <c r="H44" s="236"/>
      <c r="I44" s="237"/>
      <c r="J44" s="236"/>
      <c r="K44" s="70"/>
      <c r="L44" s="70"/>
      <c r="M44" s="234"/>
      <c r="N44" s="235"/>
      <c r="P44" s="22"/>
      <c r="R44" s="5"/>
      <c r="S44" s="22"/>
      <c r="T44" s="22"/>
      <c r="U44" s="22"/>
      <c r="V44" s="35"/>
    </row>
    <row r="45" spans="1:22" ht="15.75" x14ac:dyDescent="0.25">
      <c r="C45" s="216"/>
      <c r="D45" s="234"/>
      <c r="E45" s="217"/>
      <c r="F45" s="234"/>
      <c r="G45" s="235"/>
      <c r="H45" s="236"/>
      <c r="I45" s="237"/>
      <c r="J45" s="236"/>
      <c r="K45" s="70"/>
      <c r="L45" s="70"/>
      <c r="M45" s="234"/>
      <c r="N45" s="235"/>
      <c r="P45" s="22"/>
      <c r="R45" s="5"/>
      <c r="S45" s="136"/>
      <c r="T45" s="22"/>
      <c r="U45" s="22"/>
      <c r="V45" s="35"/>
    </row>
    <row r="46" spans="1:22" ht="15.75" x14ac:dyDescent="0.25">
      <c r="C46" s="216"/>
      <c r="D46" s="234"/>
      <c r="E46" s="217"/>
      <c r="F46" s="234"/>
      <c r="G46" s="235"/>
      <c r="H46" s="236"/>
      <c r="I46" s="237"/>
      <c r="J46" s="236"/>
      <c r="K46" s="70"/>
      <c r="L46" s="70"/>
      <c r="M46" s="234"/>
      <c r="N46" s="235"/>
      <c r="P46" s="22"/>
      <c r="R46" s="5"/>
      <c r="S46" s="22"/>
      <c r="T46" s="22"/>
      <c r="U46" s="22"/>
      <c r="V46" s="35"/>
    </row>
    <row r="47" spans="1:22" ht="15.75" x14ac:dyDescent="0.25">
      <c r="C47" s="216"/>
      <c r="D47" s="220"/>
      <c r="E47" s="218"/>
      <c r="F47" s="218"/>
      <c r="G47" s="219"/>
      <c r="H47" s="220"/>
      <c r="I47" s="219"/>
      <c r="J47" s="220"/>
      <c r="K47" s="221"/>
      <c r="L47" s="222"/>
      <c r="M47" s="211"/>
      <c r="N47" s="220"/>
      <c r="P47" s="22"/>
      <c r="R47" s="5"/>
      <c r="S47" s="22"/>
      <c r="T47" s="22"/>
      <c r="U47" s="22"/>
      <c r="V47" s="35"/>
    </row>
    <row r="48" spans="1:22" ht="15.75" x14ac:dyDescent="0.25">
      <c r="C48" s="216"/>
      <c r="D48" s="220"/>
      <c r="E48" s="218"/>
      <c r="F48" s="218"/>
      <c r="G48" s="219"/>
      <c r="H48" s="220"/>
      <c r="I48" s="219"/>
      <c r="J48" s="220"/>
      <c r="K48" s="221"/>
      <c r="L48" s="222"/>
      <c r="M48" s="211"/>
      <c r="N48" s="220"/>
      <c r="P48" s="22"/>
      <c r="R48" s="5"/>
      <c r="S48" s="22"/>
      <c r="T48" s="22"/>
      <c r="U48" s="22"/>
      <c r="V48" s="35"/>
    </row>
    <row r="49" spans="2:22" ht="15.75" x14ac:dyDescent="0.25">
      <c r="C49" s="216"/>
      <c r="D49" s="211"/>
      <c r="E49" s="218"/>
      <c r="F49" s="218"/>
      <c r="G49" s="219"/>
      <c r="H49" s="220"/>
      <c r="I49" s="219"/>
      <c r="J49" s="220"/>
      <c r="K49" s="221"/>
      <c r="L49" s="222"/>
      <c r="M49" s="211"/>
      <c r="N49" s="220"/>
      <c r="P49" s="22"/>
      <c r="R49" s="5"/>
      <c r="S49" s="22"/>
      <c r="T49" s="22"/>
      <c r="U49" s="22"/>
      <c r="V49" s="35"/>
    </row>
    <row r="50" spans="2:22" ht="15.75" x14ac:dyDescent="0.25">
      <c r="C50" s="216"/>
      <c r="D50" s="220"/>
      <c r="E50" s="218"/>
      <c r="F50" s="218"/>
      <c r="G50" s="219"/>
      <c r="H50" s="220"/>
      <c r="I50" s="219"/>
      <c r="J50" s="220"/>
      <c r="K50" s="221"/>
      <c r="L50" s="222"/>
      <c r="M50" s="221"/>
      <c r="N50" s="220"/>
      <c r="P50" s="22"/>
      <c r="R50" s="5"/>
      <c r="S50" s="22"/>
      <c r="T50" s="22"/>
      <c r="U50" s="22"/>
      <c r="V50" s="35"/>
    </row>
    <row r="51" spans="2:22" ht="15.75" x14ac:dyDescent="0.25">
      <c r="C51" s="216"/>
      <c r="D51" s="220"/>
      <c r="E51" s="218"/>
      <c r="F51" s="218"/>
      <c r="G51" s="219"/>
      <c r="H51" s="220"/>
      <c r="I51" s="219"/>
      <c r="J51" s="220"/>
      <c r="K51" s="221"/>
      <c r="L51" s="222"/>
      <c r="M51" s="221"/>
      <c r="N51" s="220"/>
      <c r="P51" s="22"/>
      <c r="R51" s="5"/>
      <c r="S51" s="22"/>
      <c r="T51" s="22"/>
      <c r="U51" s="22"/>
      <c r="V51" s="35"/>
    </row>
    <row r="52" spans="2:22" ht="15.75" x14ac:dyDescent="0.25">
      <c r="C52" s="216"/>
      <c r="D52" s="220"/>
      <c r="E52" s="218"/>
      <c r="F52" s="218"/>
      <c r="G52" s="219"/>
      <c r="H52" s="220"/>
      <c r="I52" s="219"/>
      <c r="J52" s="220"/>
      <c r="K52" s="221"/>
      <c r="L52" s="222"/>
      <c r="M52" s="221"/>
      <c r="N52" s="220"/>
      <c r="P52" s="22"/>
      <c r="R52" s="5"/>
      <c r="S52" s="22"/>
      <c r="T52" s="22"/>
      <c r="U52" s="22"/>
      <c r="V52" s="35"/>
    </row>
    <row r="53" spans="2:22" ht="15.75" x14ac:dyDescent="0.25">
      <c r="C53" s="216"/>
      <c r="D53" s="216"/>
      <c r="E53" s="217"/>
      <c r="F53" s="218"/>
      <c r="G53" s="219"/>
      <c r="H53" s="220"/>
      <c r="I53" s="219"/>
      <c r="J53" s="220"/>
      <c r="K53" s="221"/>
      <c r="L53" s="222"/>
      <c r="M53" s="216"/>
      <c r="N53" s="220"/>
      <c r="P53" s="22"/>
      <c r="R53" s="5"/>
      <c r="S53" s="22"/>
      <c r="T53" s="22"/>
      <c r="U53" s="22"/>
      <c r="V53" s="35"/>
    </row>
    <row r="54" spans="2:22" ht="15.75" x14ac:dyDescent="0.25">
      <c r="C54" s="216"/>
      <c r="D54" s="216"/>
      <c r="E54" s="217"/>
      <c r="F54" s="218"/>
      <c r="G54" s="219"/>
      <c r="H54" s="220"/>
      <c r="I54" s="219"/>
      <c r="J54" s="220"/>
      <c r="K54" s="221"/>
      <c r="L54" s="222"/>
      <c r="M54" s="216"/>
      <c r="N54" s="220"/>
      <c r="P54" s="22"/>
      <c r="R54" s="5"/>
      <c r="S54" s="22"/>
      <c r="T54" s="22"/>
      <c r="U54" s="22"/>
      <c r="V54" s="35"/>
    </row>
    <row r="55" spans="2:22" ht="15.75" x14ac:dyDescent="0.25">
      <c r="C55" s="216"/>
      <c r="D55" s="216"/>
      <c r="E55" s="217"/>
      <c r="F55" s="218"/>
      <c r="G55" s="219"/>
      <c r="H55" s="220"/>
      <c r="I55" s="219"/>
      <c r="J55" s="220"/>
      <c r="K55" s="221"/>
      <c r="L55" s="222"/>
      <c r="M55" s="216"/>
      <c r="N55" s="217"/>
      <c r="P55" s="22"/>
      <c r="R55" s="5"/>
      <c r="S55" s="22"/>
      <c r="T55" s="22"/>
      <c r="U55" s="22"/>
      <c r="V55" s="35"/>
    </row>
    <row r="56" spans="2:22" ht="15.75" x14ac:dyDescent="0.25">
      <c r="C56" s="216"/>
      <c r="D56" s="216"/>
      <c r="E56" s="217"/>
      <c r="F56" s="218"/>
      <c r="G56" s="219"/>
      <c r="H56" s="220"/>
      <c r="I56" s="219"/>
      <c r="J56" s="220"/>
      <c r="K56" s="221"/>
      <c r="L56" s="222"/>
      <c r="M56" s="216"/>
      <c r="N56" s="217"/>
      <c r="P56" s="22"/>
      <c r="R56" s="5"/>
      <c r="S56" s="22"/>
      <c r="T56" s="22"/>
      <c r="U56" s="22"/>
      <c r="V56" s="35"/>
    </row>
    <row r="57" spans="2:22" ht="15.75" x14ac:dyDescent="0.25">
      <c r="C57" s="216"/>
      <c r="D57" s="216"/>
      <c r="E57" s="217"/>
      <c r="F57" s="218"/>
      <c r="G57" s="219"/>
      <c r="H57" s="220"/>
      <c r="I57" s="219"/>
      <c r="J57" s="220"/>
      <c r="K57" s="221"/>
      <c r="L57" s="222"/>
      <c r="M57" s="216"/>
      <c r="N57" s="217"/>
      <c r="P57" s="22"/>
      <c r="R57" s="5"/>
      <c r="S57" s="22"/>
      <c r="T57" s="22"/>
      <c r="U57" s="22"/>
      <c r="V57" s="35"/>
    </row>
    <row r="58" spans="2:22" ht="15.75" x14ac:dyDescent="0.25">
      <c r="C58" s="216"/>
      <c r="D58" s="216"/>
      <c r="E58" s="217"/>
      <c r="F58" s="218"/>
      <c r="G58" s="219"/>
      <c r="H58" s="220"/>
      <c r="I58" s="219"/>
      <c r="J58" s="220"/>
      <c r="K58" s="221"/>
      <c r="L58" s="222"/>
      <c r="M58" s="216"/>
      <c r="N58" s="217"/>
      <c r="P58" s="22"/>
      <c r="R58" s="5"/>
      <c r="S58" s="22"/>
      <c r="T58" s="22"/>
      <c r="U58" s="22"/>
      <c r="V58" s="35"/>
    </row>
    <row r="59" spans="2:22" ht="15.75" x14ac:dyDescent="0.25">
      <c r="C59" s="216"/>
      <c r="D59" s="216"/>
      <c r="E59" s="217"/>
      <c r="F59" s="218"/>
      <c r="G59" s="219"/>
      <c r="H59" s="220"/>
      <c r="I59" s="219"/>
      <c r="J59" s="220"/>
      <c r="K59" s="221"/>
      <c r="L59" s="222"/>
      <c r="M59" s="216"/>
      <c r="N59" s="217"/>
      <c r="P59" s="22"/>
      <c r="R59" s="5"/>
      <c r="S59" s="22"/>
      <c r="T59" s="22"/>
      <c r="U59" s="22"/>
      <c r="V59" s="35"/>
    </row>
    <row r="60" spans="2:22" ht="15.75" x14ac:dyDescent="0.25">
      <c r="C60" s="216"/>
      <c r="D60" s="216"/>
      <c r="E60" s="217"/>
      <c r="F60" s="218"/>
      <c r="G60" s="219"/>
      <c r="H60" s="220"/>
      <c r="I60" s="219"/>
      <c r="J60" s="220"/>
      <c r="K60" s="221"/>
      <c r="L60" s="222"/>
      <c r="M60" s="216"/>
      <c r="N60" s="217"/>
      <c r="P60" s="22"/>
      <c r="R60" s="5"/>
      <c r="S60" s="22"/>
      <c r="T60" s="22"/>
      <c r="U60" s="22"/>
      <c r="V60" s="35"/>
    </row>
    <row r="61" spans="2:22" s="137" customFormat="1" x14ac:dyDescent="0.25">
      <c r="C61" s="70"/>
      <c r="D61" s="70"/>
      <c r="E61" s="70"/>
      <c r="F61" s="70"/>
      <c r="G61" s="70"/>
      <c r="H61" s="223"/>
      <c r="I61" s="70"/>
      <c r="J61" s="70"/>
      <c r="K61" s="70"/>
      <c r="L61" s="70"/>
      <c r="M61" s="224"/>
      <c r="N61" s="70"/>
      <c r="P61" s="106"/>
      <c r="R61" s="88"/>
      <c r="S61" s="136"/>
    </row>
    <row r="62" spans="2:22" ht="15.75" x14ac:dyDescent="0.25">
      <c r="C62" s="216"/>
      <c r="D62" s="216"/>
      <c r="E62" s="217"/>
      <c r="F62" s="218"/>
      <c r="G62" s="219"/>
      <c r="H62" s="220"/>
      <c r="I62" s="219"/>
      <c r="J62" s="220"/>
      <c r="K62" s="221"/>
      <c r="L62" s="222"/>
      <c r="M62" s="216"/>
      <c r="N62" s="217"/>
      <c r="P62" s="22"/>
      <c r="R62" s="5"/>
      <c r="S62" s="22"/>
      <c r="T62" s="22"/>
      <c r="U62" s="22"/>
      <c r="V62" s="35"/>
    </row>
    <row r="63" spans="2:22" s="137" customFormat="1" x14ac:dyDescent="0.25">
      <c r="H63"/>
      <c r="M63" s="88"/>
      <c r="P63" s="106"/>
      <c r="R63" s="88"/>
      <c r="S63" s="136"/>
    </row>
    <row r="64" spans="2:22" s="106" customFormat="1" ht="37.5" x14ac:dyDescent="0.3">
      <c r="B64" s="112" t="s">
        <v>126</v>
      </c>
      <c r="C64" s="121" t="s">
        <v>128</v>
      </c>
      <c r="D64" s="114"/>
      <c r="E64" s="115"/>
      <c r="F64" s="115"/>
      <c r="G64" s="116"/>
      <c r="H64" s="117"/>
      <c r="I64" s="116"/>
      <c r="J64" s="123" t="s">
        <v>127</v>
      </c>
      <c r="K64" s="113"/>
      <c r="L64" s="118"/>
      <c r="R64" s="108"/>
      <c r="S64" s="107"/>
    </row>
    <row r="65" spans="1:19" s="106" customFormat="1" x14ac:dyDescent="0.25">
      <c r="B65" s="108"/>
      <c r="C65" s="108"/>
      <c r="D65" s="108"/>
      <c r="F65" s="108"/>
      <c r="H65" s="110"/>
      <c r="I65" s="122"/>
      <c r="J65" s="110"/>
      <c r="M65" s="108"/>
      <c r="P65" s="5"/>
      <c r="R65" s="108"/>
      <c r="S65" s="107"/>
    </row>
    <row r="67" spans="1:19" ht="30" x14ac:dyDescent="0.25">
      <c r="A67" s="86" t="s">
        <v>118</v>
      </c>
      <c r="B67" s="64">
        <v>18</v>
      </c>
      <c r="C67" s="87" t="s">
        <v>119</v>
      </c>
    </row>
    <row r="68" spans="1:19" x14ac:dyDescent="0.25">
      <c r="A68" s="35"/>
      <c r="B68" s="35"/>
    </row>
  </sheetData>
  <sortState ref="A2:Q128">
    <sortCondition ref="H1"/>
  </sortState>
  <mergeCells count="1">
    <mergeCell ref="A1:B2"/>
  </mergeCells>
  <phoneticPr fontId="16" type="noConversion"/>
  <conditionalFormatting sqref="K65:K1048576 K3:K4 K31:K38 K63">
    <cfRule type="iconSet" priority="308">
      <iconSet iconSet="3Symbols" showValue="0">
        <cfvo type="percent" val="0"/>
        <cfvo type="num" val="1" gte="0"/>
        <cfvo type="num" val="2" gte="0"/>
      </iconSet>
    </cfRule>
  </conditionalFormatting>
  <conditionalFormatting sqref="A64 B31:B35 A66:B1048576 A3:B24 A36:B42">
    <cfRule type="expression" dxfId="165" priority="303">
      <formula>"if($I==2)"</formula>
    </cfRule>
  </conditionalFormatting>
  <conditionalFormatting sqref="A5:B5 A36:B42">
    <cfRule type="expression" dxfId="164" priority="302">
      <formula>"if($I2==2)"</formula>
    </cfRule>
  </conditionalFormatting>
  <conditionalFormatting sqref="A7:B7">
    <cfRule type="expression" dxfId="163" priority="301">
      <formula>"if($I$4==2)"</formula>
    </cfRule>
  </conditionalFormatting>
  <conditionalFormatting sqref="E10">
    <cfRule type="iconSet" priority="297">
      <iconSet iconSet="3Symbols" showValue="0">
        <cfvo type="percent" val="0"/>
        <cfvo type="num" val="1" gte="0"/>
        <cfvo type="num" val="2" gte="0"/>
      </iconSet>
    </cfRule>
  </conditionalFormatting>
  <conditionalFormatting sqref="G10">
    <cfRule type="iconSet" priority="296">
      <iconSet iconSet="3Symbols" showValue="0">
        <cfvo type="percent" val="0"/>
        <cfvo type="num" val="1" gte="0"/>
        <cfvo type="num" val="2" gte="0"/>
      </iconSet>
    </cfRule>
  </conditionalFormatting>
  <conditionalFormatting sqref="N4">
    <cfRule type="iconSet" priority="292">
      <iconSet iconSet="3Symbols" showValue="0">
        <cfvo type="percent" val="0"/>
        <cfvo type="num" val="1" gte="0"/>
        <cfvo type="num" val="2" gte="0"/>
      </iconSet>
    </cfRule>
  </conditionalFormatting>
  <conditionalFormatting sqref="N5">
    <cfRule type="iconSet" priority="291">
      <iconSet iconSet="3Symbols" showValue="0">
        <cfvo type="percent" val="0"/>
        <cfvo type="num" val="1" gte="0"/>
        <cfvo type="num" val="2" gte="0"/>
      </iconSet>
    </cfRule>
  </conditionalFormatting>
  <conditionalFormatting sqref="N6">
    <cfRule type="iconSet" priority="290">
      <iconSet iconSet="3Symbols" showValue="0">
        <cfvo type="percent" val="0"/>
        <cfvo type="num" val="1" gte="0"/>
        <cfvo type="num" val="2" gte="0"/>
      </iconSet>
    </cfRule>
  </conditionalFormatting>
  <conditionalFormatting sqref="N7">
    <cfRule type="iconSet" priority="289">
      <iconSet iconSet="3Symbols" showValue="0">
        <cfvo type="percent" val="0"/>
        <cfvo type="num" val="1" gte="0"/>
        <cfvo type="num" val="2" gte="0"/>
      </iconSet>
    </cfRule>
  </conditionalFormatting>
  <conditionalFormatting sqref="L8:L11">
    <cfRule type="iconSet" priority="283">
      <iconSet iconSet="3Symbols" showValue="0">
        <cfvo type="percent" val="0"/>
        <cfvo type="num" val="1" gte="0"/>
        <cfvo type="num" val="2" gte="0"/>
      </iconSet>
    </cfRule>
  </conditionalFormatting>
  <conditionalFormatting sqref="L12">
    <cfRule type="iconSet" priority="282">
      <iconSet iconSet="3Symbols" showValue="0">
        <cfvo type="percent" val="0"/>
        <cfvo type="num" val="1" gte="0"/>
        <cfvo type="num" val="2" gte="0"/>
      </iconSet>
    </cfRule>
  </conditionalFormatting>
  <conditionalFormatting sqref="N8">
    <cfRule type="iconSet" priority="281">
      <iconSet iconSet="3Symbols" showValue="0">
        <cfvo type="percent" val="0"/>
        <cfvo type="num" val="1" gte="0"/>
        <cfvo type="num" val="2" gte="0"/>
      </iconSet>
    </cfRule>
  </conditionalFormatting>
  <conditionalFormatting sqref="N12">
    <cfRule type="iconSet" priority="280">
      <iconSet iconSet="3Symbols" showValue="0">
        <cfvo type="percent" val="0"/>
        <cfvo type="num" val="1" gte="0"/>
        <cfvo type="num" val="2" gte="0"/>
      </iconSet>
    </cfRule>
  </conditionalFormatting>
  <conditionalFormatting sqref="O5">
    <cfRule type="iconSet" priority="279">
      <iconSet iconSet="3Symbols" showValue="0">
        <cfvo type="percent" val="0"/>
        <cfvo type="num" val="1" gte="0"/>
        <cfvo type="num" val="2" gte="0"/>
      </iconSet>
    </cfRule>
  </conditionalFormatting>
  <conditionalFormatting sqref="O6">
    <cfRule type="iconSet" priority="278">
      <iconSet iconSet="3Symbols" showValue="0">
        <cfvo type="percent" val="0"/>
        <cfvo type="num" val="1" gte="0"/>
        <cfvo type="num" val="2" gte="0"/>
      </iconSet>
    </cfRule>
  </conditionalFormatting>
  <conditionalFormatting sqref="O7">
    <cfRule type="iconSet" priority="277">
      <iconSet iconSet="3Symbols" showValue="0">
        <cfvo type="percent" val="0"/>
        <cfvo type="num" val="1" gte="0"/>
        <cfvo type="num" val="2" gte="0"/>
      </iconSet>
    </cfRule>
  </conditionalFormatting>
  <conditionalFormatting sqref="O8">
    <cfRule type="iconSet" priority="276">
      <iconSet iconSet="3Symbols" showValue="0">
        <cfvo type="percent" val="0"/>
        <cfvo type="num" val="1" gte="0"/>
        <cfvo type="num" val="2" gte="0"/>
      </iconSet>
    </cfRule>
  </conditionalFormatting>
  <conditionalFormatting sqref="O12">
    <cfRule type="iconSet" priority="275">
      <iconSet iconSet="3Symbols" showValue="0">
        <cfvo type="percent" val="0"/>
        <cfvo type="num" val="1" gte="0"/>
        <cfvo type="num" val="2" gte="0"/>
      </iconSet>
    </cfRule>
  </conditionalFormatting>
  <conditionalFormatting sqref="K5">
    <cfRule type="iconSet" priority="274">
      <iconSet iconSet="3Symbols" showValue="0">
        <cfvo type="percent" val="0"/>
        <cfvo type="num" val="1" gte="0"/>
        <cfvo type="num" val="2" gte="0"/>
      </iconSet>
    </cfRule>
  </conditionalFormatting>
  <conditionalFormatting sqref="K6">
    <cfRule type="iconSet" priority="273">
      <iconSet iconSet="3Symbols" showValue="0">
        <cfvo type="percent" val="0"/>
        <cfvo type="num" val="1" gte="0"/>
        <cfvo type="num" val="2" gte="0"/>
      </iconSet>
    </cfRule>
  </conditionalFormatting>
  <conditionalFormatting sqref="K7">
    <cfRule type="iconSet" priority="272">
      <iconSet iconSet="3Symbols" showValue="0">
        <cfvo type="percent" val="0"/>
        <cfvo type="num" val="1" gte="0"/>
        <cfvo type="num" val="2" gte="0"/>
      </iconSet>
    </cfRule>
  </conditionalFormatting>
  <conditionalFormatting sqref="K8">
    <cfRule type="iconSet" priority="271">
      <iconSet iconSet="3Symbols" showValue="0">
        <cfvo type="percent" val="0"/>
        <cfvo type="num" val="1" gte="0"/>
        <cfvo type="num" val="2" gte="0"/>
      </iconSet>
    </cfRule>
  </conditionalFormatting>
  <conditionalFormatting sqref="K9">
    <cfRule type="iconSet" priority="270">
      <iconSet iconSet="3Symbols" showValue="0">
        <cfvo type="percent" val="0"/>
        <cfvo type="num" val="1" gte="0"/>
        <cfvo type="num" val="2" gte="0"/>
      </iconSet>
    </cfRule>
  </conditionalFormatting>
  <conditionalFormatting sqref="K10">
    <cfRule type="iconSet" priority="269">
      <iconSet iconSet="3Symbols" showValue="0">
        <cfvo type="percent" val="0"/>
        <cfvo type="num" val="1" gte="0"/>
        <cfvo type="num" val="2" gte="0"/>
      </iconSet>
    </cfRule>
  </conditionalFormatting>
  <conditionalFormatting sqref="K11">
    <cfRule type="iconSet" priority="268">
      <iconSet iconSet="3Symbols" showValue="0">
        <cfvo type="percent" val="0"/>
        <cfvo type="num" val="1" gte="0"/>
        <cfvo type="num" val="2" gte="0"/>
      </iconSet>
    </cfRule>
  </conditionalFormatting>
  <conditionalFormatting sqref="K12">
    <cfRule type="iconSet" priority="267">
      <iconSet iconSet="3Symbols" showValue="0">
        <cfvo type="percent" val="0"/>
        <cfvo type="num" val="1" gte="0"/>
        <cfvo type="num" val="2" gte="0"/>
      </iconSet>
    </cfRule>
  </conditionalFormatting>
  <conditionalFormatting sqref="N9">
    <cfRule type="iconSet" priority="266">
      <iconSet iconSet="3Symbols" showValue="0">
        <cfvo type="percent" val="0"/>
        <cfvo type="num" val="1" gte="0"/>
        <cfvo type="num" val="2" gte="0"/>
      </iconSet>
    </cfRule>
  </conditionalFormatting>
  <conditionalFormatting sqref="N10">
    <cfRule type="iconSet" priority="265">
      <iconSet iconSet="3Symbols" showValue="0">
        <cfvo type="percent" val="0"/>
        <cfvo type="num" val="1" gte="0"/>
        <cfvo type="num" val="2" gte="0"/>
      </iconSet>
    </cfRule>
  </conditionalFormatting>
  <conditionalFormatting sqref="N11">
    <cfRule type="iconSet" priority="264">
      <iconSet iconSet="3Symbols" showValue="0">
        <cfvo type="percent" val="0"/>
        <cfvo type="num" val="1" gte="0"/>
        <cfvo type="num" val="2" gte="0"/>
      </iconSet>
    </cfRule>
  </conditionalFormatting>
  <conditionalFormatting sqref="O9">
    <cfRule type="iconSet" priority="263">
      <iconSet iconSet="3Symbols" showValue="0">
        <cfvo type="percent" val="0"/>
        <cfvo type="num" val="1" gte="0"/>
        <cfvo type="num" val="2" gte="0"/>
      </iconSet>
    </cfRule>
  </conditionalFormatting>
  <conditionalFormatting sqref="O10">
    <cfRule type="iconSet" priority="262">
      <iconSet iconSet="3Symbols" showValue="0">
        <cfvo type="percent" val="0"/>
        <cfvo type="num" val="1" gte="0"/>
        <cfvo type="num" val="2" gte="0"/>
      </iconSet>
    </cfRule>
  </conditionalFormatting>
  <conditionalFormatting sqref="O11">
    <cfRule type="iconSet" priority="261">
      <iconSet iconSet="3Symbols" showValue="0">
        <cfvo type="percent" val="0"/>
        <cfvo type="num" val="1" gte="0"/>
        <cfvo type="num" val="2" gte="0"/>
      </iconSet>
    </cfRule>
  </conditionalFormatting>
  <conditionalFormatting sqref="E16">
    <cfRule type="iconSet" priority="260">
      <iconSet iconSet="3Symbols" showValue="0">
        <cfvo type="percent" val="0"/>
        <cfvo type="num" val="1" gte="0"/>
        <cfvo type="num" val="2" gte="0"/>
      </iconSet>
    </cfRule>
  </conditionalFormatting>
  <conditionalFormatting sqref="E17">
    <cfRule type="iconSet" priority="259">
      <iconSet iconSet="3Symbols" showValue="0">
        <cfvo type="percent" val="0"/>
        <cfvo type="num" val="1" gte="0"/>
        <cfvo type="num" val="2" gte="0"/>
      </iconSet>
    </cfRule>
  </conditionalFormatting>
  <conditionalFormatting sqref="E18">
    <cfRule type="iconSet" priority="258">
      <iconSet iconSet="3Symbols" showValue="0">
        <cfvo type="percent" val="0"/>
        <cfvo type="num" val="1" gte="0"/>
        <cfvo type="num" val="2" gte="0"/>
      </iconSet>
    </cfRule>
  </conditionalFormatting>
  <conditionalFormatting sqref="E19">
    <cfRule type="iconSet" priority="257">
      <iconSet iconSet="3Symbols" showValue="0">
        <cfvo type="percent" val="0"/>
        <cfvo type="num" val="1" gte="0"/>
        <cfvo type="num" val="2" gte="0"/>
      </iconSet>
    </cfRule>
  </conditionalFormatting>
  <conditionalFormatting sqref="G16">
    <cfRule type="iconSet" priority="252">
      <iconSet iconSet="3Symbols" showValue="0">
        <cfvo type="percent" val="0"/>
        <cfvo type="num" val="1" gte="0"/>
        <cfvo type="num" val="2" gte="0"/>
      </iconSet>
    </cfRule>
  </conditionalFormatting>
  <conditionalFormatting sqref="G17">
    <cfRule type="iconSet" priority="251">
      <iconSet iconSet="3Symbols" showValue="0">
        <cfvo type="percent" val="0"/>
        <cfvo type="num" val="1" gte="0"/>
        <cfvo type="num" val="2" gte="0"/>
      </iconSet>
    </cfRule>
  </conditionalFormatting>
  <conditionalFormatting sqref="G18">
    <cfRule type="iconSet" priority="250">
      <iconSet iconSet="3Symbols" showValue="0">
        <cfvo type="percent" val="0"/>
        <cfvo type="num" val="1" gte="0"/>
        <cfvo type="num" val="2" gte="0"/>
      </iconSet>
    </cfRule>
  </conditionalFormatting>
  <conditionalFormatting sqref="G19">
    <cfRule type="iconSet" priority="249">
      <iconSet iconSet="3Symbols" showValue="0">
        <cfvo type="percent" val="0"/>
        <cfvo type="num" val="1" gte="0"/>
        <cfvo type="num" val="2" gte="0"/>
      </iconSet>
    </cfRule>
  </conditionalFormatting>
  <conditionalFormatting sqref="G13">
    <cfRule type="iconSet" priority="247">
      <iconSet iconSet="3Symbols" showValue="0">
        <cfvo type="percent" val="0"/>
        <cfvo type="num" val="1" gte="0"/>
        <cfvo type="num" val="2" gte="0"/>
      </iconSet>
    </cfRule>
  </conditionalFormatting>
  <conditionalFormatting sqref="G14:G15">
    <cfRule type="iconSet" priority="248">
      <iconSet iconSet="3Symbols" showValue="0">
        <cfvo type="percent" val="0"/>
        <cfvo type="num" val="1" gte="0"/>
        <cfvo type="num" val="2" gte="0"/>
      </iconSet>
    </cfRule>
  </conditionalFormatting>
  <conditionalFormatting sqref="E20">
    <cfRule type="iconSet" priority="246">
      <iconSet iconSet="3Symbols" showValue="0">
        <cfvo type="percent" val="0"/>
        <cfvo type="num" val="1" gte="0"/>
        <cfvo type="num" val="2" gte="0"/>
      </iconSet>
    </cfRule>
  </conditionalFormatting>
  <conditionalFormatting sqref="E21">
    <cfRule type="iconSet" priority="245">
      <iconSet iconSet="3Symbols" showValue="0">
        <cfvo type="percent" val="0"/>
        <cfvo type="num" val="1" gte="0"/>
        <cfvo type="num" val="2" gte="0"/>
      </iconSet>
    </cfRule>
  </conditionalFormatting>
  <conditionalFormatting sqref="E22">
    <cfRule type="iconSet" priority="244">
      <iconSet iconSet="3Symbols" showValue="0">
        <cfvo type="percent" val="0"/>
        <cfvo type="num" val="1" gte="0"/>
        <cfvo type="num" val="2" gte="0"/>
      </iconSet>
    </cfRule>
  </conditionalFormatting>
  <conditionalFormatting sqref="E23">
    <cfRule type="iconSet" priority="243">
      <iconSet iconSet="3Symbols" showValue="0">
        <cfvo type="percent" val="0"/>
        <cfvo type="num" val="1" gte="0"/>
        <cfvo type="num" val="2" gte="0"/>
      </iconSet>
    </cfRule>
  </conditionalFormatting>
  <conditionalFormatting sqref="E24">
    <cfRule type="iconSet" priority="242">
      <iconSet iconSet="3Symbols" showValue="0">
        <cfvo type="percent" val="0"/>
        <cfvo type="num" val="1" gte="0"/>
        <cfvo type="num" val="2" gte="0"/>
      </iconSet>
    </cfRule>
  </conditionalFormatting>
  <conditionalFormatting sqref="A25:B25 A27:B27 A29:B29">
    <cfRule type="expression" dxfId="162" priority="233">
      <formula>"if($I==2)"</formula>
    </cfRule>
  </conditionalFormatting>
  <conditionalFormatting sqref="A25:B25 A27:B27 A29:B29">
    <cfRule type="expression" dxfId="161" priority="232">
      <formula>"if($I2==2)"</formula>
    </cfRule>
  </conditionalFormatting>
  <conditionalFormatting sqref="A26:B26 A28:B28 A30:B30">
    <cfRule type="expression" dxfId="160" priority="229">
      <formula>"if($I==2)"</formula>
    </cfRule>
  </conditionalFormatting>
  <conditionalFormatting sqref="A26:B26 A28:B28 A30:B30">
    <cfRule type="expression" dxfId="159" priority="228">
      <formula>"if($I2==2)"</formula>
    </cfRule>
  </conditionalFormatting>
  <conditionalFormatting sqref="A65">
    <cfRule type="expression" dxfId="158" priority="227">
      <formula>"if($I==2)"</formula>
    </cfRule>
  </conditionalFormatting>
  <conditionalFormatting sqref="A64 B31:B35">
    <cfRule type="expression" dxfId="157" priority="226">
      <formula>"if($I2==2)"</formula>
    </cfRule>
  </conditionalFormatting>
  <conditionalFormatting sqref="A65">
    <cfRule type="expression" dxfId="156" priority="225">
      <formula>"if($I2==2)"</formula>
    </cfRule>
  </conditionalFormatting>
  <conditionalFormatting sqref="N20">
    <cfRule type="iconSet" priority="217">
      <iconSet iconSet="3Symbols" showValue="0">
        <cfvo type="percent" val="0"/>
        <cfvo type="num" val="1" gte="0"/>
        <cfvo type="num" val="2" gte="0"/>
      </iconSet>
    </cfRule>
  </conditionalFormatting>
  <conditionalFormatting sqref="N21">
    <cfRule type="iconSet" priority="216">
      <iconSet iconSet="3Symbols" showValue="0">
        <cfvo type="percent" val="0"/>
        <cfvo type="num" val="1" gte="0"/>
        <cfvo type="num" val="2" gte="0"/>
      </iconSet>
    </cfRule>
  </conditionalFormatting>
  <conditionalFormatting sqref="N22">
    <cfRule type="iconSet" priority="215">
      <iconSet iconSet="3Symbols" showValue="0">
        <cfvo type="percent" val="0"/>
        <cfvo type="num" val="1" gte="0"/>
        <cfvo type="num" val="2" gte="0"/>
      </iconSet>
    </cfRule>
  </conditionalFormatting>
  <conditionalFormatting sqref="N23">
    <cfRule type="iconSet" priority="214">
      <iconSet iconSet="3Symbols" showValue="0">
        <cfvo type="percent" val="0"/>
        <cfvo type="num" val="1" gte="0"/>
        <cfvo type="num" val="2" gte="0"/>
      </iconSet>
    </cfRule>
  </conditionalFormatting>
  <conditionalFormatting sqref="N24">
    <cfRule type="iconSet" priority="213">
      <iconSet iconSet="3Symbols" showValue="0">
        <cfvo type="percent" val="0"/>
        <cfvo type="num" val="1" gte="0"/>
        <cfvo type="num" val="2" gte="0"/>
      </iconSet>
    </cfRule>
  </conditionalFormatting>
  <conditionalFormatting sqref="G20">
    <cfRule type="iconSet" priority="212">
      <iconSet iconSet="3Symbols" showValue="0">
        <cfvo type="percent" val="0"/>
        <cfvo type="num" val="1" gte="0"/>
        <cfvo type="num" val="2" gte="0"/>
      </iconSet>
    </cfRule>
  </conditionalFormatting>
  <conditionalFormatting sqref="G21">
    <cfRule type="iconSet" priority="211">
      <iconSet iconSet="3Symbols" showValue="0">
        <cfvo type="percent" val="0"/>
        <cfvo type="num" val="1" gte="0"/>
        <cfvo type="num" val="2" gte="0"/>
      </iconSet>
    </cfRule>
  </conditionalFormatting>
  <conditionalFormatting sqref="G22">
    <cfRule type="iconSet" priority="210">
      <iconSet iconSet="3Symbols" showValue="0">
        <cfvo type="percent" val="0"/>
        <cfvo type="num" val="1" gte="0"/>
        <cfvo type="num" val="2" gte="0"/>
      </iconSet>
    </cfRule>
  </conditionalFormatting>
  <conditionalFormatting sqref="G23">
    <cfRule type="iconSet" priority="209">
      <iconSet iconSet="3Symbols" showValue="0">
        <cfvo type="percent" val="0"/>
        <cfvo type="num" val="1" gte="0"/>
        <cfvo type="num" val="2" gte="0"/>
      </iconSet>
    </cfRule>
  </conditionalFormatting>
  <conditionalFormatting sqref="G24">
    <cfRule type="iconSet" priority="208">
      <iconSet iconSet="3Symbols" showValue="0">
        <cfvo type="percent" val="0"/>
        <cfvo type="num" val="1" gte="0"/>
        <cfvo type="num" val="2" gte="0"/>
      </iconSet>
    </cfRule>
  </conditionalFormatting>
  <conditionalFormatting sqref="K13">
    <cfRule type="iconSet" priority="207">
      <iconSet iconSet="3Symbols" showValue="0">
        <cfvo type="percent" val="0"/>
        <cfvo type="num" val="1" gte="0"/>
        <cfvo type="num" val="2" gte="0"/>
      </iconSet>
    </cfRule>
  </conditionalFormatting>
  <conditionalFormatting sqref="K15">
    <cfRule type="iconSet" priority="206">
      <iconSet iconSet="3Symbols" showValue="0">
        <cfvo type="percent" val="0"/>
        <cfvo type="num" val="1" gte="0"/>
        <cfvo type="num" val="2" gte="0"/>
      </iconSet>
    </cfRule>
  </conditionalFormatting>
  <conditionalFormatting sqref="L13">
    <cfRule type="iconSet" priority="205">
      <iconSet iconSet="3Symbols" showValue="0">
        <cfvo type="percent" val="0"/>
        <cfvo type="num" val="1" gte="0"/>
        <cfvo type="num" val="2" gte="0"/>
      </iconSet>
    </cfRule>
  </conditionalFormatting>
  <conditionalFormatting sqref="L15">
    <cfRule type="iconSet" priority="204">
      <iconSet iconSet="3Symbols" showValue="0">
        <cfvo type="percent" val="0"/>
        <cfvo type="num" val="1" gte="0"/>
        <cfvo type="num" val="2" gte="0"/>
      </iconSet>
    </cfRule>
  </conditionalFormatting>
  <conditionalFormatting sqref="E25">
    <cfRule type="iconSet" priority="202">
      <iconSet iconSet="3Symbols" showValue="0">
        <cfvo type="percent" val="0"/>
        <cfvo type="num" val="1" gte="0"/>
        <cfvo type="num" val="2" gte="0"/>
      </iconSet>
    </cfRule>
  </conditionalFormatting>
  <conditionalFormatting sqref="E28">
    <cfRule type="iconSet" priority="201">
      <iconSet iconSet="3Symbols" showValue="0">
        <cfvo type="percent" val="0"/>
        <cfvo type="num" val="1" gte="0"/>
        <cfvo type="num" val="2" gte="0"/>
      </iconSet>
    </cfRule>
  </conditionalFormatting>
  <conditionalFormatting sqref="E27">
    <cfRule type="iconSet" priority="200">
      <iconSet iconSet="3Symbols" showValue="0">
        <cfvo type="percent" val="0"/>
        <cfvo type="num" val="1" gte="0"/>
        <cfvo type="num" val="2" gte="0"/>
      </iconSet>
    </cfRule>
  </conditionalFormatting>
  <conditionalFormatting sqref="E30">
    <cfRule type="iconSet" priority="198">
      <iconSet iconSet="3Symbols" showValue="0">
        <cfvo type="percent" val="0"/>
        <cfvo type="num" val="1" gte="0"/>
        <cfvo type="num" val="2" gte="0"/>
      </iconSet>
    </cfRule>
  </conditionalFormatting>
  <conditionalFormatting sqref="N13">
    <cfRule type="iconSet" priority="197">
      <iconSet iconSet="3Symbols" showValue="0">
        <cfvo type="percent" val="0"/>
        <cfvo type="num" val="1" gte="0"/>
        <cfvo type="num" val="2" gte="0"/>
      </iconSet>
    </cfRule>
  </conditionalFormatting>
  <conditionalFormatting sqref="N15">
    <cfRule type="iconSet" priority="196">
      <iconSet iconSet="3Symbols" showValue="0">
        <cfvo type="percent" val="0"/>
        <cfvo type="num" val="1" gte="0"/>
        <cfvo type="num" val="2" gte="0"/>
      </iconSet>
    </cfRule>
  </conditionalFormatting>
  <conditionalFormatting sqref="K18">
    <cfRule type="iconSet" priority="195">
      <iconSet iconSet="3Symbols" showValue="0">
        <cfvo type="percent" val="0"/>
        <cfvo type="num" val="1" gte="0"/>
        <cfvo type="num" val="2" gte="0"/>
      </iconSet>
    </cfRule>
  </conditionalFormatting>
  <conditionalFormatting sqref="O13">
    <cfRule type="iconSet" priority="194">
      <iconSet iconSet="3Symbols" showValue="0">
        <cfvo type="percent" val="0"/>
        <cfvo type="num" val="1" gte="0"/>
        <cfvo type="num" val="2" gte="0"/>
      </iconSet>
    </cfRule>
  </conditionalFormatting>
  <conditionalFormatting sqref="L18">
    <cfRule type="iconSet" priority="193">
      <iconSet iconSet="3Symbols" showValue="0">
        <cfvo type="percent" val="0"/>
        <cfvo type="num" val="1" gte="0"/>
        <cfvo type="num" val="2" gte="0"/>
      </iconSet>
    </cfRule>
  </conditionalFormatting>
  <conditionalFormatting sqref="G25">
    <cfRule type="iconSet" priority="192">
      <iconSet iconSet="3Symbols" showValue="0">
        <cfvo type="percent" val="0"/>
        <cfvo type="num" val="1" gte="0"/>
        <cfvo type="num" val="2" gte="0"/>
      </iconSet>
    </cfRule>
  </conditionalFormatting>
  <conditionalFormatting sqref="G26">
    <cfRule type="iconSet" priority="191">
      <iconSet iconSet="3Symbols" showValue="0">
        <cfvo type="percent" val="0"/>
        <cfvo type="num" val="1" gte="0"/>
        <cfvo type="num" val="2" gte="0"/>
      </iconSet>
    </cfRule>
  </conditionalFormatting>
  <conditionalFormatting sqref="G27">
    <cfRule type="iconSet" priority="190">
      <iconSet iconSet="3Symbols" showValue="0">
        <cfvo type="percent" val="0"/>
        <cfvo type="num" val="1" gte="0"/>
        <cfvo type="num" val="2" gte="0"/>
      </iconSet>
    </cfRule>
  </conditionalFormatting>
  <conditionalFormatting sqref="G28">
    <cfRule type="iconSet" priority="189">
      <iconSet iconSet="3Symbols" showValue="0">
        <cfvo type="percent" val="0"/>
        <cfvo type="num" val="1" gte="0"/>
        <cfvo type="num" val="2" gte="0"/>
      </iconSet>
    </cfRule>
  </conditionalFormatting>
  <conditionalFormatting sqref="G29">
    <cfRule type="iconSet" priority="188">
      <iconSet iconSet="3Symbols" showValue="0">
        <cfvo type="percent" val="0"/>
        <cfvo type="num" val="1" gte="0"/>
        <cfvo type="num" val="2" gte="0"/>
      </iconSet>
    </cfRule>
  </conditionalFormatting>
  <conditionalFormatting sqref="G30">
    <cfRule type="iconSet" priority="187">
      <iconSet iconSet="3Symbols" showValue="0">
        <cfvo type="percent" val="0"/>
        <cfvo type="num" val="1" gte="0"/>
        <cfvo type="num" val="2" gte="0"/>
      </iconSet>
    </cfRule>
  </conditionalFormatting>
  <conditionalFormatting sqref="L16">
    <cfRule type="iconSet" priority="186">
      <iconSet iconSet="3Symbols" showValue="0">
        <cfvo type="percent" val="0"/>
        <cfvo type="num" val="1" gte="0"/>
        <cfvo type="num" val="2" gte="0"/>
      </iconSet>
    </cfRule>
  </conditionalFormatting>
  <conditionalFormatting sqref="K16">
    <cfRule type="iconSet" priority="185">
      <iconSet iconSet="3Symbols" showValue="0">
        <cfvo type="percent" val="0"/>
        <cfvo type="num" val="1" gte="0"/>
        <cfvo type="num" val="2" gte="0"/>
      </iconSet>
    </cfRule>
  </conditionalFormatting>
  <conditionalFormatting sqref="K19">
    <cfRule type="iconSet" priority="184">
      <iconSet iconSet="3Symbols" showValue="0">
        <cfvo type="percent" val="0"/>
        <cfvo type="num" val="1" gte="0"/>
        <cfvo type="num" val="2" gte="0"/>
      </iconSet>
    </cfRule>
  </conditionalFormatting>
  <conditionalFormatting sqref="K20">
    <cfRule type="iconSet" priority="183">
      <iconSet iconSet="3Symbols" showValue="0">
        <cfvo type="percent" val="0"/>
        <cfvo type="num" val="1" gte="0"/>
        <cfvo type="num" val="2" gte="0"/>
      </iconSet>
    </cfRule>
  </conditionalFormatting>
  <conditionalFormatting sqref="K21">
    <cfRule type="iconSet" priority="182">
      <iconSet iconSet="3Symbols" showValue="0">
        <cfvo type="percent" val="0"/>
        <cfvo type="num" val="1" gte="0"/>
        <cfvo type="num" val="2" gte="0"/>
      </iconSet>
    </cfRule>
  </conditionalFormatting>
  <conditionalFormatting sqref="K22">
    <cfRule type="iconSet" priority="181">
      <iconSet iconSet="3Symbols" showValue="0">
        <cfvo type="percent" val="0"/>
        <cfvo type="num" val="1" gte="0"/>
        <cfvo type="num" val="2" gte="0"/>
      </iconSet>
    </cfRule>
  </conditionalFormatting>
  <conditionalFormatting sqref="K23">
    <cfRule type="iconSet" priority="180">
      <iconSet iconSet="3Symbols" showValue="0">
        <cfvo type="percent" val="0"/>
        <cfvo type="num" val="1" gte="0"/>
        <cfvo type="num" val="2" gte="0"/>
      </iconSet>
    </cfRule>
  </conditionalFormatting>
  <conditionalFormatting sqref="K24">
    <cfRule type="iconSet" priority="179">
      <iconSet iconSet="3Symbols" showValue="0">
        <cfvo type="percent" val="0"/>
        <cfvo type="num" val="1" gte="0"/>
        <cfvo type="num" val="2" gte="0"/>
      </iconSet>
    </cfRule>
  </conditionalFormatting>
  <conditionalFormatting sqref="L20">
    <cfRule type="iconSet" priority="178">
      <iconSet iconSet="3Symbols" showValue="0">
        <cfvo type="percent" val="0"/>
        <cfvo type="num" val="1" gte="0"/>
        <cfvo type="num" val="2" gte="0"/>
      </iconSet>
    </cfRule>
  </conditionalFormatting>
  <conditionalFormatting sqref="L21">
    <cfRule type="iconSet" priority="177">
      <iconSet iconSet="3Symbols" showValue="0">
        <cfvo type="percent" val="0"/>
        <cfvo type="num" val="1" gte="0"/>
        <cfvo type="num" val="2" gte="0"/>
      </iconSet>
    </cfRule>
  </conditionalFormatting>
  <conditionalFormatting sqref="L22">
    <cfRule type="iconSet" priority="176">
      <iconSet iconSet="3Symbols" showValue="0">
        <cfvo type="percent" val="0"/>
        <cfvo type="num" val="1" gte="0"/>
        <cfvo type="num" val="2" gte="0"/>
      </iconSet>
    </cfRule>
  </conditionalFormatting>
  <conditionalFormatting sqref="L23">
    <cfRule type="iconSet" priority="175">
      <iconSet iconSet="3Symbols" showValue="0">
        <cfvo type="percent" val="0"/>
        <cfvo type="num" val="1" gte="0"/>
        <cfvo type="num" val="2" gte="0"/>
      </iconSet>
    </cfRule>
  </conditionalFormatting>
  <conditionalFormatting sqref="L24">
    <cfRule type="iconSet" priority="174">
      <iconSet iconSet="3Symbols" showValue="0">
        <cfvo type="percent" val="0"/>
        <cfvo type="num" val="1" gte="0"/>
        <cfvo type="num" val="2" gte="0"/>
      </iconSet>
    </cfRule>
  </conditionalFormatting>
  <conditionalFormatting sqref="O20">
    <cfRule type="iconSet" priority="173">
      <iconSet iconSet="3Symbols" showValue="0">
        <cfvo type="percent" val="0"/>
        <cfvo type="num" val="1" gte="0"/>
        <cfvo type="num" val="2" gte="0"/>
      </iconSet>
    </cfRule>
  </conditionalFormatting>
  <conditionalFormatting sqref="O21">
    <cfRule type="iconSet" priority="172">
      <iconSet iconSet="3Symbols" showValue="0">
        <cfvo type="percent" val="0"/>
        <cfvo type="num" val="1" gte="0"/>
        <cfvo type="num" val="2" gte="0"/>
      </iconSet>
    </cfRule>
  </conditionalFormatting>
  <conditionalFormatting sqref="O23">
    <cfRule type="iconSet" priority="171">
      <iconSet iconSet="3Symbols" showValue="0">
        <cfvo type="percent" val="0"/>
        <cfvo type="num" val="1" gte="0"/>
        <cfvo type="num" val="2" gte="0"/>
      </iconSet>
    </cfRule>
  </conditionalFormatting>
  <conditionalFormatting sqref="O24">
    <cfRule type="iconSet" priority="170">
      <iconSet iconSet="3Symbols" showValue="0">
        <cfvo type="percent" val="0"/>
        <cfvo type="num" val="1" gte="0"/>
        <cfvo type="num" val="2" gte="0"/>
      </iconSet>
    </cfRule>
  </conditionalFormatting>
  <conditionalFormatting sqref="H64">
    <cfRule type="iconSet" priority="168">
      <iconSet iconSet="3Symbols" showValue="0">
        <cfvo type="percent" val="0"/>
        <cfvo type="num" val="1" gte="0"/>
        <cfvo type="num" val="2" gte="0"/>
      </iconSet>
    </cfRule>
  </conditionalFormatting>
  <conditionalFormatting sqref="K25">
    <cfRule type="iconSet" priority="167">
      <iconSet iconSet="3Symbols" showValue="0">
        <cfvo type="percent" val="0"/>
        <cfvo type="num" val="1" gte="0"/>
        <cfvo type="num" val="2" gte="0"/>
      </iconSet>
    </cfRule>
  </conditionalFormatting>
  <conditionalFormatting sqref="K26">
    <cfRule type="iconSet" priority="166">
      <iconSet iconSet="3Symbols" showValue="0">
        <cfvo type="percent" val="0"/>
        <cfvo type="num" val="1" gte="0"/>
        <cfvo type="num" val="2" gte="0"/>
      </iconSet>
    </cfRule>
  </conditionalFormatting>
  <conditionalFormatting sqref="K30">
    <cfRule type="iconSet" priority="165">
      <iconSet iconSet="3Symbols" showValue="0">
        <cfvo type="percent" val="0"/>
        <cfvo type="num" val="1" gte="0"/>
        <cfvo type="num" val="2" gte="0"/>
      </iconSet>
    </cfRule>
  </conditionalFormatting>
  <conditionalFormatting sqref="O22">
    <cfRule type="iconSet" priority="164">
      <iconSet iconSet="3Symbols" showValue="0">
        <cfvo type="percent" val="0"/>
        <cfvo type="num" val="1" gte="0"/>
        <cfvo type="num" val="2" gte="0"/>
      </iconSet>
    </cfRule>
  </conditionalFormatting>
  <conditionalFormatting sqref="K29">
    <cfRule type="iconSet" priority="163">
      <iconSet iconSet="3Symbols" showValue="0">
        <cfvo type="percent" val="0"/>
        <cfvo type="num" val="1" gte="0"/>
        <cfvo type="num" val="2" gte="0"/>
      </iconSet>
    </cfRule>
  </conditionalFormatting>
  <conditionalFormatting sqref="A31 A33 A35">
    <cfRule type="expression" dxfId="155" priority="162">
      <formula>"if($I==2)"</formula>
    </cfRule>
  </conditionalFormatting>
  <conditionalFormatting sqref="A31 A33 A35">
    <cfRule type="expression" dxfId="154" priority="161">
      <formula>"if($I2==2)"</formula>
    </cfRule>
  </conditionalFormatting>
  <conditionalFormatting sqref="A32 A34">
    <cfRule type="expression" dxfId="153" priority="160">
      <formula>"if($I==2)"</formula>
    </cfRule>
  </conditionalFormatting>
  <conditionalFormatting sqref="A32 A34">
    <cfRule type="expression" dxfId="152" priority="159">
      <formula>"if($I2==2)"</formula>
    </cfRule>
  </conditionalFormatting>
  <conditionalFormatting sqref="E31">
    <cfRule type="iconSet" priority="158">
      <iconSet iconSet="3Symbols" showValue="0">
        <cfvo type="percent" val="0"/>
        <cfvo type="num" val="1" gte="0"/>
        <cfvo type="num" val="2" gte="0"/>
      </iconSet>
    </cfRule>
  </conditionalFormatting>
  <conditionalFormatting sqref="E32">
    <cfRule type="iconSet" priority="157">
      <iconSet iconSet="3Symbols" showValue="0">
        <cfvo type="percent" val="0"/>
        <cfvo type="num" val="1" gte="0"/>
        <cfvo type="num" val="2" gte="0"/>
      </iconSet>
    </cfRule>
  </conditionalFormatting>
  <conditionalFormatting sqref="E33">
    <cfRule type="iconSet" priority="156">
      <iconSet iconSet="3Symbols" showValue="0">
        <cfvo type="percent" val="0"/>
        <cfvo type="num" val="1" gte="0"/>
        <cfvo type="num" val="2" gte="0"/>
      </iconSet>
    </cfRule>
  </conditionalFormatting>
  <conditionalFormatting sqref="E34">
    <cfRule type="iconSet" priority="155">
      <iconSet iconSet="3Symbols" showValue="0">
        <cfvo type="percent" val="0"/>
        <cfvo type="num" val="1" gte="0"/>
        <cfvo type="num" val="2" gte="0"/>
      </iconSet>
    </cfRule>
  </conditionalFormatting>
  <conditionalFormatting sqref="E35">
    <cfRule type="iconSet" priority="154">
      <iconSet iconSet="3Symbols" showValue="0">
        <cfvo type="percent" val="0"/>
        <cfvo type="num" val="1" gte="0"/>
        <cfvo type="num" val="2" gte="0"/>
      </iconSet>
    </cfRule>
  </conditionalFormatting>
  <conditionalFormatting sqref="G31">
    <cfRule type="iconSet" priority="153">
      <iconSet iconSet="3Symbols" showValue="0">
        <cfvo type="percent" val="0"/>
        <cfvo type="num" val="1" gte="0"/>
        <cfvo type="num" val="2" gte="0"/>
      </iconSet>
    </cfRule>
  </conditionalFormatting>
  <conditionalFormatting sqref="G32:G35">
    <cfRule type="iconSet" priority="152">
      <iconSet iconSet="3Symbols" showValue="0">
        <cfvo type="percent" val="0"/>
        <cfvo type="num" val="1" gte="0"/>
        <cfvo type="num" val="2" gte="0"/>
      </iconSet>
    </cfRule>
  </conditionalFormatting>
  <conditionalFormatting sqref="N28">
    <cfRule type="iconSet" priority="151">
      <iconSet iconSet="3Symbols" showValue="0">
        <cfvo type="percent" val="0"/>
        <cfvo type="num" val="1" gte="0"/>
        <cfvo type="num" val="2" gte="0"/>
      </iconSet>
    </cfRule>
  </conditionalFormatting>
  <conditionalFormatting sqref="N25">
    <cfRule type="iconSet" priority="150">
      <iconSet iconSet="3Symbols" showValue="0">
        <cfvo type="percent" val="0"/>
        <cfvo type="num" val="1" gte="0"/>
        <cfvo type="num" val="2" gte="0"/>
      </iconSet>
    </cfRule>
  </conditionalFormatting>
  <conditionalFormatting sqref="O25">
    <cfRule type="iconSet" priority="149">
      <iconSet iconSet="3Symbols" showValue="0">
        <cfvo type="percent" val="0"/>
        <cfvo type="num" val="1" gte="0"/>
        <cfvo type="num" val="2" gte="0"/>
      </iconSet>
    </cfRule>
  </conditionalFormatting>
  <conditionalFormatting sqref="K28">
    <cfRule type="iconSet" priority="148">
      <iconSet iconSet="3Symbols" showValue="0">
        <cfvo type="percent" val="0"/>
        <cfvo type="num" val="1" gte="0"/>
        <cfvo type="num" val="2" gte="0"/>
      </iconSet>
    </cfRule>
  </conditionalFormatting>
  <conditionalFormatting sqref="N17">
    <cfRule type="iconSet" priority="147">
      <iconSet iconSet="3Symbols" showValue="0">
        <cfvo type="percent" val="0"/>
        <cfvo type="num" val="1" gte="0"/>
        <cfvo type="num" val="2" gte="0"/>
      </iconSet>
    </cfRule>
  </conditionalFormatting>
  <conditionalFormatting sqref="N29">
    <cfRule type="iconSet" priority="146">
      <iconSet iconSet="3Symbols" showValue="0">
        <cfvo type="percent" val="0"/>
        <cfvo type="num" val="1" gte="0"/>
        <cfvo type="num" val="2" gte="0"/>
      </iconSet>
    </cfRule>
  </conditionalFormatting>
  <conditionalFormatting sqref="N30">
    <cfRule type="iconSet" priority="145">
      <iconSet iconSet="3Symbols" showValue="0">
        <cfvo type="percent" val="0"/>
        <cfvo type="num" val="1" gte="0"/>
        <cfvo type="num" val="2" gte="0"/>
      </iconSet>
    </cfRule>
  </conditionalFormatting>
  <conditionalFormatting sqref="N26">
    <cfRule type="iconSet" priority="144">
      <iconSet iconSet="3Symbols" showValue="0">
        <cfvo type="percent" val="0"/>
        <cfvo type="num" val="1" gte="0"/>
        <cfvo type="num" val="2" gte="0"/>
      </iconSet>
    </cfRule>
  </conditionalFormatting>
  <conditionalFormatting sqref="N27">
    <cfRule type="iconSet" priority="143">
      <iconSet iconSet="3Symbols" showValue="0">
        <cfvo type="percent" val="0"/>
        <cfvo type="num" val="1" gte="0"/>
        <cfvo type="num" val="2" gte="0"/>
      </iconSet>
    </cfRule>
  </conditionalFormatting>
  <conditionalFormatting sqref="N14">
    <cfRule type="iconSet" priority="142">
      <iconSet iconSet="3Symbols" showValue="0">
        <cfvo type="percent" val="0"/>
        <cfvo type="num" val="1" gte="0"/>
        <cfvo type="num" val="2" gte="0"/>
      </iconSet>
    </cfRule>
  </conditionalFormatting>
  <conditionalFormatting sqref="E26">
    <cfRule type="iconSet" priority="141">
      <iconSet iconSet="3Symbols" showValue="0">
        <cfvo type="percent" val="0"/>
        <cfvo type="num" val="1" gte="0"/>
        <cfvo type="num" val="2" gte="0"/>
      </iconSet>
    </cfRule>
  </conditionalFormatting>
  <conditionalFormatting sqref="E29">
    <cfRule type="iconSet" priority="140">
      <iconSet iconSet="3Symbols" showValue="0">
        <cfvo type="percent" val="0"/>
        <cfvo type="num" val="1" gte="0"/>
        <cfvo type="num" val="2" gte="0"/>
      </iconSet>
    </cfRule>
  </conditionalFormatting>
  <conditionalFormatting sqref="O14">
    <cfRule type="iconSet" priority="138">
      <iconSet iconSet="3Symbols" showValue="0">
        <cfvo type="percent" val="0"/>
        <cfvo type="num" val="1" gte="0"/>
        <cfvo type="num" val="2" gte="0"/>
      </iconSet>
    </cfRule>
  </conditionalFormatting>
  <conditionalFormatting sqref="O15">
    <cfRule type="iconSet" priority="137">
      <iconSet iconSet="3Symbols" showValue="0">
        <cfvo type="percent" val="0"/>
        <cfvo type="num" val="1" gte="0"/>
        <cfvo type="num" val="2" gte="0"/>
      </iconSet>
    </cfRule>
  </conditionalFormatting>
  <conditionalFormatting sqref="K14">
    <cfRule type="iconSet" priority="136">
      <iconSet iconSet="3Symbols" showValue="0">
        <cfvo type="percent" val="0"/>
        <cfvo type="num" val="1" gte="0"/>
        <cfvo type="num" val="2" gte="0"/>
      </iconSet>
    </cfRule>
  </conditionalFormatting>
  <conditionalFormatting sqref="L14">
    <cfRule type="iconSet" priority="135">
      <iconSet iconSet="3Symbols" showValue="0">
        <cfvo type="percent" val="0"/>
        <cfvo type="num" val="1" gte="0"/>
        <cfvo type="num" val="2" gte="0"/>
      </iconSet>
    </cfRule>
  </conditionalFormatting>
  <conditionalFormatting sqref="K17">
    <cfRule type="iconSet" priority="134">
      <iconSet iconSet="3Symbols" showValue="0">
        <cfvo type="percent" val="0"/>
        <cfvo type="num" val="1" gte="0"/>
        <cfvo type="num" val="2" gte="0"/>
      </iconSet>
    </cfRule>
  </conditionalFormatting>
  <conditionalFormatting sqref="L17">
    <cfRule type="iconSet" priority="133">
      <iconSet iconSet="3Symbols" showValue="0">
        <cfvo type="percent" val="0"/>
        <cfvo type="num" val="1" gte="0"/>
        <cfvo type="num" val="2" gte="0"/>
      </iconSet>
    </cfRule>
  </conditionalFormatting>
  <conditionalFormatting sqref="N18">
    <cfRule type="iconSet" priority="132">
      <iconSet iconSet="3Symbols" showValue="0">
        <cfvo type="percent" val="0"/>
        <cfvo type="num" val="1" gte="0"/>
        <cfvo type="num" val="2" gte="0"/>
      </iconSet>
    </cfRule>
  </conditionalFormatting>
  <conditionalFormatting sqref="L19">
    <cfRule type="iconSet" priority="131">
      <iconSet iconSet="3Symbols" showValue="0">
        <cfvo type="percent" val="0"/>
        <cfvo type="num" val="1" gte="0"/>
        <cfvo type="num" val="2" gte="0"/>
      </iconSet>
    </cfRule>
  </conditionalFormatting>
  <conditionalFormatting sqref="O17">
    <cfRule type="iconSet" priority="130">
      <iconSet iconSet="3Symbols" showValue="0">
        <cfvo type="percent" val="0"/>
        <cfvo type="num" val="1" gte="0"/>
        <cfvo type="num" val="2" gte="0"/>
      </iconSet>
    </cfRule>
  </conditionalFormatting>
  <conditionalFormatting sqref="O18">
    <cfRule type="iconSet" priority="129">
      <iconSet iconSet="3Symbols" showValue="0">
        <cfvo type="percent" val="0"/>
        <cfvo type="num" val="1" gte="0"/>
        <cfvo type="num" val="2" gte="0"/>
      </iconSet>
    </cfRule>
  </conditionalFormatting>
  <conditionalFormatting sqref="L25">
    <cfRule type="iconSet" priority="128">
      <iconSet iconSet="3Symbols" showValue="0">
        <cfvo type="percent" val="0"/>
        <cfvo type="num" val="1" gte="0"/>
        <cfvo type="num" val="2" gte="0"/>
      </iconSet>
    </cfRule>
  </conditionalFormatting>
  <conditionalFormatting sqref="L26">
    <cfRule type="iconSet" priority="127">
      <iconSet iconSet="3Symbols" showValue="0">
        <cfvo type="percent" val="0"/>
        <cfvo type="num" val="1" gte="0"/>
        <cfvo type="num" val="2" gte="0"/>
      </iconSet>
    </cfRule>
  </conditionalFormatting>
  <conditionalFormatting sqref="O26">
    <cfRule type="iconSet" priority="126">
      <iconSet iconSet="3Symbols" showValue="0">
        <cfvo type="percent" val="0"/>
        <cfvo type="num" val="1" gte="0"/>
        <cfvo type="num" val="2" gte="0"/>
      </iconSet>
    </cfRule>
  </conditionalFormatting>
  <conditionalFormatting sqref="K27">
    <cfRule type="iconSet" priority="125">
      <iconSet iconSet="3Symbols" showValue="0">
        <cfvo type="percent" val="0"/>
        <cfvo type="num" val="1" gte="0"/>
        <cfvo type="num" val="2" gte="0"/>
      </iconSet>
    </cfRule>
  </conditionalFormatting>
  <conditionalFormatting sqref="L27">
    <cfRule type="iconSet" priority="124">
      <iconSet iconSet="3Symbols" showValue="0">
        <cfvo type="percent" val="0"/>
        <cfvo type="num" val="1" gte="0"/>
        <cfvo type="num" val="2" gte="0"/>
      </iconSet>
    </cfRule>
  </conditionalFormatting>
  <conditionalFormatting sqref="O27">
    <cfRule type="iconSet" priority="123">
      <iconSet iconSet="3Symbols" showValue="0">
        <cfvo type="percent" val="0"/>
        <cfvo type="num" val="1" gte="0"/>
        <cfvo type="num" val="2" gte="0"/>
      </iconSet>
    </cfRule>
  </conditionalFormatting>
  <conditionalFormatting sqref="L29">
    <cfRule type="iconSet" priority="122">
      <iconSet iconSet="3Symbols" showValue="0">
        <cfvo type="percent" val="0"/>
        <cfvo type="num" val="1" gte="0"/>
        <cfvo type="num" val="2" gte="0"/>
      </iconSet>
    </cfRule>
  </conditionalFormatting>
  <conditionalFormatting sqref="O29">
    <cfRule type="iconSet" priority="121">
      <iconSet iconSet="3Symbols" showValue="0">
        <cfvo type="percent" val="0"/>
        <cfvo type="num" val="1" gte="0"/>
        <cfvo type="num" val="2" gte="0"/>
      </iconSet>
    </cfRule>
  </conditionalFormatting>
  <conditionalFormatting sqref="L30">
    <cfRule type="iconSet" priority="120">
      <iconSet iconSet="3Symbols" showValue="0">
        <cfvo type="percent" val="0"/>
        <cfvo type="num" val="1" gte="0"/>
        <cfvo type="num" val="2" gte="0"/>
      </iconSet>
    </cfRule>
  </conditionalFormatting>
  <conditionalFormatting sqref="O30">
    <cfRule type="iconSet" priority="119">
      <iconSet iconSet="3Symbols" showValue="0">
        <cfvo type="percent" val="0"/>
        <cfvo type="num" val="1" gte="0"/>
        <cfvo type="num" val="2" gte="0"/>
      </iconSet>
    </cfRule>
  </conditionalFormatting>
  <conditionalFormatting sqref="L31">
    <cfRule type="iconSet" priority="118">
      <iconSet iconSet="3Symbols" showValue="0">
        <cfvo type="percent" val="0"/>
        <cfvo type="num" val="1" gte="0"/>
        <cfvo type="num" val="2" gte="0"/>
      </iconSet>
    </cfRule>
  </conditionalFormatting>
  <conditionalFormatting sqref="N31">
    <cfRule type="iconSet" priority="117">
      <iconSet iconSet="3Symbols" showValue="0">
        <cfvo type="percent" val="0"/>
        <cfvo type="num" val="1" gte="0"/>
        <cfvo type="num" val="2" gte="0"/>
      </iconSet>
    </cfRule>
  </conditionalFormatting>
  <conditionalFormatting sqref="N32">
    <cfRule type="iconSet" priority="116">
      <iconSet iconSet="3Symbols" showValue="0">
        <cfvo type="percent" val="0"/>
        <cfvo type="num" val="1" gte="0"/>
        <cfvo type="num" val="2" gte="0"/>
      </iconSet>
    </cfRule>
  </conditionalFormatting>
  <conditionalFormatting sqref="N33">
    <cfRule type="iconSet" priority="115">
      <iconSet iconSet="3Symbols" showValue="0">
        <cfvo type="percent" val="0"/>
        <cfvo type="num" val="1" gte="0"/>
        <cfvo type="num" val="2" gte="0"/>
      </iconSet>
    </cfRule>
  </conditionalFormatting>
  <conditionalFormatting sqref="N35">
    <cfRule type="iconSet" priority="114">
      <iconSet iconSet="3Symbols" showValue="0">
        <cfvo type="percent" val="0"/>
        <cfvo type="num" val="1" gte="0"/>
        <cfvo type="num" val="2" gte="0"/>
      </iconSet>
    </cfRule>
  </conditionalFormatting>
  <conditionalFormatting sqref="O16">
    <cfRule type="iconSet" priority="113">
      <iconSet iconSet="3Symbols" showValue="0">
        <cfvo type="percent" val="0"/>
        <cfvo type="num" val="1" gte="0"/>
        <cfvo type="num" val="2" gte="0"/>
      </iconSet>
    </cfRule>
  </conditionalFormatting>
  <conditionalFormatting sqref="N16">
    <cfRule type="iconSet" priority="112">
      <iconSet iconSet="3Symbols" showValue="0">
        <cfvo type="percent" val="0"/>
        <cfvo type="num" val="1" gte="0"/>
        <cfvo type="num" val="2" gte="0"/>
      </iconSet>
    </cfRule>
  </conditionalFormatting>
  <conditionalFormatting sqref="N19">
    <cfRule type="iconSet" priority="111">
      <iconSet iconSet="3Symbols" showValue="0">
        <cfvo type="percent" val="0"/>
        <cfvo type="num" val="1" gte="0"/>
        <cfvo type="num" val="2" gte="0"/>
      </iconSet>
    </cfRule>
  </conditionalFormatting>
  <conditionalFormatting sqref="O19">
    <cfRule type="iconSet" priority="110">
      <iconSet iconSet="3Symbols" showValue="0">
        <cfvo type="percent" val="0"/>
        <cfvo type="num" val="1" gte="0"/>
        <cfvo type="num" val="2" gte="0"/>
      </iconSet>
    </cfRule>
  </conditionalFormatting>
  <conditionalFormatting sqref="L32">
    <cfRule type="iconSet" priority="109">
      <iconSet iconSet="3Symbols" showValue="0">
        <cfvo type="percent" val="0"/>
        <cfvo type="num" val="1" gte="0"/>
        <cfvo type="num" val="2" gte="0"/>
      </iconSet>
    </cfRule>
  </conditionalFormatting>
  <conditionalFormatting sqref="L33">
    <cfRule type="iconSet" priority="108">
      <iconSet iconSet="3Symbols" showValue="0">
        <cfvo type="percent" val="0"/>
        <cfvo type="num" val="1" gte="0"/>
        <cfvo type="num" val="2" gte="0"/>
      </iconSet>
    </cfRule>
  </conditionalFormatting>
  <conditionalFormatting sqref="L35">
    <cfRule type="iconSet" priority="107">
      <iconSet iconSet="3Symbols" showValue="0">
        <cfvo type="percent" val="0"/>
        <cfvo type="num" val="1" gte="0"/>
        <cfvo type="num" val="2" gte="0"/>
      </iconSet>
    </cfRule>
  </conditionalFormatting>
  <conditionalFormatting sqref="O31">
    <cfRule type="iconSet" priority="106">
      <iconSet iconSet="3Symbols" showValue="0">
        <cfvo type="percent" val="0"/>
        <cfvo type="num" val="1" gte="0"/>
        <cfvo type="num" val="2" gte="0"/>
      </iconSet>
    </cfRule>
  </conditionalFormatting>
  <conditionalFormatting sqref="O32">
    <cfRule type="iconSet" priority="105">
      <iconSet iconSet="3Symbols" showValue="0">
        <cfvo type="percent" val="0"/>
        <cfvo type="num" val="1" gte="0"/>
        <cfvo type="num" val="2" gte="0"/>
      </iconSet>
    </cfRule>
  </conditionalFormatting>
  <conditionalFormatting sqref="O33">
    <cfRule type="iconSet" priority="104">
      <iconSet iconSet="3Symbols" showValue="0">
        <cfvo type="percent" val="0"/>
        <cfvo type="num" val="1" gte="0"/>
        <cfvo type="num" val="2" gte="0"/>
      </iconSet>
    </cfRule>
  </conditionalFormatting>
  <conditionalFormatting sqref="O35">
    <cfRule type="iconSet" priority="103">
      <iconSet iconSet="3Symbols" showValue="0">
        <cfvo type="percent" val="0"/>
        <cfvo type="num" val="1" gte="0"/>
        <cfvo type="num" val="2" gte="0"/>
      </iconSet>
    </cfRule>
  </conditionalFormatting>
  <conditionalFormatting sqref="E42">
    <cfRule type="iconSet" priority="102">
      <iconSet iconSet="3Symbols" showValue="0">
        <cfvo type="percent" val="0"/>
        <cfvo type="num" val="1" gte="0"/>
        <cfvo type="num" val="2" gte="0"/>
      </iconSet>
    </cfRule>
  </conditionalFormatting>
  <conditionalFormatting sqref="E41">
    <cfRule type="iconSet" priority="101">
      <iconSet iconSet="3Symbols" showValue="0">
        <cfvo type="percent" val="0"/>
        <cfvo type="num" val="1" gte="0"/>
        <cfvo type="num" val="2" gte="0"/>
      </iconSet>
    </cfRule>
  </conditionalFormatting>
  <conditionalFormatting sqref="E40">
    <cfRule type="iconSet" priority="100">
      <iconSet iconSet="3Symbols" showValue="0">
        <cfvo type="percent" val="0"/>
        <cfvo type="num" val="1" gte="0"/>
        <cfvo type="num" val="2" gte="0"/>
      </iconSet>
    </cfRule>
  </conditionalFormatting>
  <conditionalFormatting sqref="E39">
    <cfRule type="iconSet" priority="99">
      <iconSet iconSet="3Symbols" showValue="0">
        <cfvo type="percent" val="0"/>
        <cfvo type="num" val="1" gte="0"/>
        <cfvo type="num" val="2" gte="0"/>
      </iconSet>
    </cfRule>
  </conditionalFormatting>
  <conditionalFormatting sqref="G39:G42">
    <cfRule type="iconSet" priority="98">
      <iconSet iconSet="3Symbols" showValue="0">
        <cfvo type="percent" val="0"/>
        <cfvo type="num" val="1" gte="0"/>
        <cfvo type="num" val="2" gte="0"/>
      </iconSet>
    </cfRule>
  </conditionalFormatting>
  <conditionalFormatting sqref="N42">
    <cfRule type="iconSet" priority="97">
      <iconSet iconSet="3Symbols" showValue="0">
        <cfvo type="percent" val="0"/>
        <cfvo type="num" val="1" gte="0"/>
        <cfvo type="num" val="2" gte="0"/>
      </iconSet>
    </cfRule>
  </conditionalFormatting>
  <conditionalFormatting sqref="O42">
    <cfRule type="iconSet" priority="96">
      <iconSet iconSet="3Symbols" showValue="0">
        <cfvo type="percent" val="0"/>
        <cfvo type="num" val="1" gte="0"/>
        <cfvo type="num" val="2" gte="0"/>
      </iconSet>
    </cfRule>
  </conditionalFormatting>
  <conditionalFormatting sqref="N39">
    <cfRule type="iconSet" priority="95">
      <iconSet iconSet="3Symbols" showValue="0">
        <cfvo type="percent" val="0"/>
        <cfvo type="num" val="1" gte="0"/>
        <cfvo type="num" val="2" gte="0"/>
      </iconSet>
    </cfRule>
  </conditionalFormatting>
  <conditionalFormatting sqref="N40">
    <cfRule type="iconSet" priority="93">
      <iconSet iconSet="3Symbols" showValue="0">
        <cfvo type="percent" val="0"/>
        <cfvo type="num" val="1" gte="0"/>
        <cfvo type="num" val="2" gte="0"/>
      </iconSet>
    </cfRule>
  </conditionalFormatting>
  <conditionalFormatting sqref="O40">
    <cfRule type="iconSet" priority="92">
      <iconSet iconSet="3Symbols" showValue="0">
        <cfvo type="percent" val="0"/>
        <cfvo type="num" val="1" gte="0"/>
        <cfvo type="num" val="2" gte="0"/>
      </iconSet>
    </cfRule>
  </conditionalFormatting>
  <conditionalFormatting sqref="N41">
    <cfRule type="iconSet" priority="91">
      <iconSet iconSet="3Symbols" showValue="0">
        <cfvo type="percent" val="0"/>
        <cfvo type="num" val="1" gte="0"/>
        <cfvo type="num" val="2" gte="0"/>
      </iconSet>
    </cfRule>
  </conditionalFormatting>
  <conditionalFormatting sqref="E36">
    <cfRule type="iconSet" priority="88">
      <iconSet iconSet="3Symbols" showValue="0">
        <cfvo type="percent" val="0"/>
        <cfvo type="num" val="1" gte="0"/>
        <cfvo type="num" val="2" gte="0"/>
      </iconSet>
    </cfRule>
  </conditionalFormatting>
  <conditionalFormatting sqref="G36">
    <cfRule type="iconSet" priority="87">
      <iconSet iconSet="3Symbols" showValue="0">
        <cfvo type="percent" val="0"/>
        <cfvo type="num" val="1" gte="0"/>
        <cfvo type="num" val="2" gte="0"/>
      </iconSet>
    </cfRule>
  </conditionalFormatting>
  <conditionalFormatting sqref="N34">
    <cfRule type="iconSet" priority="85">
      <iconSet iconSet="3Symbols" showValue="0">
        <cfvo type="percent" val="0"/>
        <cfvo type="num" val="1" gte="0"/>
        <cfvo type="num" val="2" gte="0"/>
      </iconSet>
    </cfRule>
  </conditionalFormatting>
  <conditionalFormatting sqref="N36">
    <cfRule type="iconSet" priority="84">
      <iconSet iconSet="3Symbols" showValue="0">
        <cfvo type="percent" val="0"/>
        <cfvo type="num" val="1" gte="0"/>
        <cfvo type="num" val="2" gte="0"/>
      </iconSet>
    </cfRule>
  </conditionalFormatting>
  <conditionalFormatting sqref="N37">
    <cfRule type="iconSet" priority="83">
      <iconSet iconSet="3Symbols" showValue="0">
        <cfvo type="percent" val="0"/>
        <cfvo type="num" val="1" gte="0"/>
        <cfvo type="num" val="2" gte="0"/>
      </iconSet>
    </cfRule>
  </conditionalFormatting>
  <conditionalFormatting sqref="N38">
    <cfRule type="iconSet" priority="82">
      <iconSet iconSet="3Symbols" showValue="0">
        <cfvo type="percent" val="0"/>
        <cfvo type="num" val="1" gte="0"/>
        <cfvo type="num" val="2" gte="0"/>
      </iconSet>
    </cfRule>
  </conditionalFormatting>
  <conditionalFormatting sqref="E37">
    <cfRule type="iconSet" priority="81">
      <iconSet iconSet="3Symbols" showValue="0">
        <cfvo type="percent" val="0"/>
        <cfvo type="num" val="1" gte="0"/>
        <cfvo type="num" val="2" gte="0"/>
      </iconSet>
    </cfRule>
  </conditionalFormatting>
  <conditionalFormatting sqref="E38">
    <cfRule type="iconSet" priority="80">
      <iconSet iconSet="3Symbols" showValue="0">
        <cfvo type="percent" val="0"/>
        <cfvo type="num" val="1" gte="0"/>
        <cfvo type="num" val="2" gte="0"/>
      </iconSet>
    </cfRule>
  </conditionalFormatting>
  <conditionalFormatting sqref="G37">
    <cfRule type="iconSet" priority="79">
      <iconSet iconSet="3Symbols" showValue="0">
        <cfvo type="percent" val="0"/>
        <cfvo type="num" val="1" gte="0"/>
        <cfvo type="num" val="2" gte="0"/>
      </iconSet>
    </cfRule>
  </conditionalFormatting>
  <conditionalFormatting sqref="G38">
    <cfRule type="iconSet" priority="78">
      <iconSet iconSet="3Symbols" showValue="0">
        <cfvo type="percent" val="0"/>
        <cfvo type="num" val="1" gte="0"/>
        <cfvo type="num" val="2" gte="0"/>
      </iconSet>
    </cfRule>
  </conditionalFormatting>
  <conditionalFormatting sqref="K40">
    <cfRule type="iconSet" priority="77">
      <iconSet iconSet="3Symbols" showValue="0">
        <cfvo type="percent" val="0"/>
        <cfvo type="num" val="1" gte="0"/>
        <cfvo type="num" val="2" gte="0"/>
      </iconSet>
    </cfRule>
  </conditionalFormatting>
  <conditionalFormatting sqref="O38">
    <cfRule type="iconSet" priority="76">
      <iconSet iconSet="3Symbols" showValue="0">
        <cfvo type="percent" val="0"/>
        <cfvo type="num" val="1" gte="0"/>
        <cfvo type="num" val="2" gte="0"/>
      </iconSet>
    </cfRule>
  </conditionalFormatting>
  <conditionalFormatting sqref="L38">
    <cfRule type="iconSet" priority="75">
      <iconSet iconSet="3Symbols" showValue="0">
        <cfvo type="percent" val="0"/>
        <cfvo type="num" val="1" gte="0"/>
        <cfvo type="num" val="2" gte="0"/>
      </iconSet>
    </cfRule>
  </conditionalFormatting>
  <conditionalFormatting sqref="L36">
    <cfRule type="iconSet" priority="74">
      <iconSet iconSet="3Symbols" showValue="0">
        <cfvo type="percent" val="0"/>
        <cfvo type="num" val="1" gte="0"/>
        <cfvo type="num" val="2" gte="0"/>
      </iconSet>
    </cfRule>
  </conditionalFormatting>
  <conditionalFormatting sqref="O36">
    <cfRule type="iconSet" priority="73">
      <iconSet iconSet="3Symbols" showValue="0">
        <cfvo type="percent" val="0"/>
        <cfvo type="num" val="1" gte="0"/>
        <cfvo type="num" val="2" gte="0"/>
      </iconSet>
    </cfRule>
  </conditionalFormatting>
  <conditionalFormatting sqref="O34">
    <cfRule type="iconSet" priority="72">
      <iconSet iconSet="3Symbols" showValue="0">
        <cfvo type="percent" val="0"/>
        <cfvo type="num" val="1" gte="0"/>
        <cfvo type="num" val="2" gte="0"/>
      </iconSet>
    </cfRule>
  </conditionalFormatting>
  <conditionalFormatting sqref="O37">
    <cfRule type="iconSet" priority="71">
      <iconSet iconSet="3Symbols" showValue="0">
        <cfvo type="percent" val="0"/>
        <cfvo type="num" val="1" gte="0"/>
        <cfvo type="num" val="2" gte="0"/>
      </iconSet>
    </cfRule>
  </conditionalFormatting>
  <conditionalFormatting sqref="O4">
    <cfRule type="iconSet" priority="70">
      <iconSet iconSet="3Symbols" showValue="0">
        <cfvo type="percent" val="0"/>
        <cfvo type="num" val="1" gte="0"/>
        <cfvo type="num" val="2" gte="0"/>
      </iconSet>
    </cfRule>
  </conditionalFormatting>
  <conditionalFormatting sqref="E5:E9">
    <cfRule type="iconSet" priority="666">
      <iconSet iconSet="3Symbols" showValue="0">
        <cfvo type="percent" val="0"/>
        <cfvo type="num" val="1" gte="0"/>
        <cfvo type="num" val="2" gte="0"/>
      </iconSet>
    </cfRule>
  </conditionalFormatting>
  <conditionalFormatting sqref="L4:L7">
    <cfRule type="iconSet" priority="668">
      <iconSet iconSet="3Symbols" showValue="0">
        <cfvo type="percent" val="0"/>
        <cfvo type="num" val="1" gte="0"/>
        <cfvo type="num" val="2" gte="0"/>
      </iconSet>
    </cfRule>
  </conditionalFormatting>
  <conditionalFormatting sqref="G11:G12 G4:G9">
    <cfRule type="iconSet" priority="677">
      <iconSet iconSet="3Symbols" showValue="0">
        <cfvo type="percent" val="0"/>
        <cfvo type="num" val="1" gte="0"/>
        <cfvo type="num" val="2" gte="0"/>
      </iconSet>
    </cfRule>
  </conditionalFormatting>
  <conditionalFormatting sqref="E11:E15 E4">
    <cfRule type="iconSet" priority="687">
      <iconSet iconSet="3Symbols" showValue="0">
        <cfvo type="percent" val="0"/>
        <cfvo type="num" val="1" gte="0"/>
        <cfvo type="num" val="2" gte="0"/>
      </iconSet>
    </cfRule>
  </conditionalFormatting>
  <conditionalFormatting sqref="L34">
    <cfRule type="iconSet" priority="69">
      <iconSet iconSet="3Symbols" showValue="0">
        <cfvo type="percent" val="0"/>
        <cfvo type="num" val="1" gte="0"/>
        <cfvo type="num" val="2" gte="0"/>
      </iconSet>
    </cfRule>
  </conditionalFormatting>
  <conditionalFormatting sqref="O41">
    <cfRule type="iconSet" priority="68">
      <iconSet iconSet="3Symbols" showValue="0">
        <cfvo type="percent" val="0"/>
        <cfvo type="num" val="1" gte="0"/>
        <cfvo type="num" val="2" gte="0"/>
      </iconSet>
    </cfRule>
  </conditionalFormatting>
  <conditionalFormatting sqref="K39">
    <cfRule type="iconSet" priority="67">
      <iconSet iconSet="3Symbols" showValue="0">
        <cfvo type="percent" val="0"/>
        <cfvo type="num" val="1" gte="0"/>
        <cfvo type="num" val="2" gte="0"/>
      </iconSet>
    </cfRule>
  </conditionalFormatting>
  <conditionalFormatting sqref="L39">
    <cfRule type="iconSet" priority="66">
      <iconSet iconSet="3Symbols" showValue="0">
        <cfvo type="percent" val="0"/>
        <cfvo type="num" val="1" gte="0"/>
        <cfvo type="num" val="2" gte="0"/>
      </iconSet>
    </cfRule>
  </conditionalFormatting>
  <conditionalFormatting sqref="K41">
    <cfRule type="iconSet" priority="65">
      <iconSet iconSet="3Symbols" showValue="0">
        <cfvo type="percent" val="0"/>
        <cfvo type="num" val="1" gte="0"/>
        <cfvo type="num" val="2" gte="0"/>
      </iconSet>
    </cfRule>
  </conditionalFormatting>
  <conditionalFormatting sqref="L41">
    <cfRule type="iconSet" priority="64">
      <iconSet iconSet="3Symbols" showValue="0">
        <cfvo type="percent" val="0"/>
        <cfvo type="num" val="1" gte="0"/>
        <cfvo type="num" val="2" gte="0"/>
      </iconSet>
    </cfRule>
  </conditionalFormatting>
  <conditionalFormatting sqref="L37">
    <cfRule type="iconSet" priority="63">
      <iconSet iconSet="3Symbols" showValue="0">
        <cfvo type="percent" val="0"/>
        <cfvo type="num" val="1" gte="0"/>
        <cfvo type="num" val="2" gte="0"/>
      </iconSet>
    </cfRule>
  </conditionalFormatting>
  <conditionalFormatting sqref="O39">
    <cfRule type="iconSet" priority="62">
      <iconSet iconSet="3Symbols" showValue="0">
        <cfvo type="percent" val="0"/>
        <cfvo type="num" val="1" gte="0"/>
        <cfvo type="num" val="2" gte="0"/>
      </iconSet>
    </cfRule>
  </conditionalFormatting>
  <conditionalFormatting sqref="A43:B43">
    <cfRule type="expression" dxfId="151" priority="52">
      <formula>"if($I==2)"</formula>
    </cfRule>
  </conditionalFormatting>
  <conditionalFormatting sqref="B44 B46 A47:B52">
    <cfRule type="expression" dxfId="150" priority="50">
      <formula>"if($I==2)"</formula>
    </cfRule>
  </conditionalFormatting>
  <conditionalFormatting sqref="N47:N52">
    <cfRule type="iconSet" priority="51">
      <iconSet iconSet="3Symbols" showValue="0">
        <cfvo type="percent" val="0"/>
        <cfvo type="num" val="1" gte="0"/>
        <cfvo type="num" val="2" gte="0"/>
      </iconSet>
    </cfRule>
  </conditionalFormatting>
  <conditionalFormatting sqref="E43">
    <cfRule type="iconSet" priority="49">
      <iconSet iconSet="3Symbols" showValue="0">
        <cfvo type="percent" val="0"/>
        <cfvo type="num" val="1" gte="0"/>
        <cfvo type="num" val="2" gte="0"/>
      </iconSet>
    </cfRule>
  </conditionalFormatting>
  <conditionalFormatting sqref="A44">
    <cfRule type="expression" dxfId="149" priority="48">
      <formula>"if($I==2)"</formula>
    </cfRule>
  </conditionalFormatting>
  <conditionalFormatting sqref="E44">
    <cfRule type="iconSet" priority="47">
      <iconSet iconSet="3Symbols" showValue="0">
        <cfvo type="percent" val="0"/>
        <cfvo type="num" val="1" gte="0"/>
        <cfvo type="num" val="2" gte="0"/>
      </iconSet>
    </cfRule>
  </conditionalFormatting>
  <conditionalFormatting sqref="B45">
    <cfRule type="expression" dxfId="148" priority="46">
      <formula>"if($I==2)"</formula>
    </cfRule>
  </conditionalFormatting>
  <conditionalFormatting sqref="A45">
    <cfRule type="expression" dxfId="147" priority="45">
      <formula>"if($I==2)"</formula>
    </cfRule>
  </conditionalFormatting>
  <conditionalFormatting sqref="E45">
    <cfRule type="iconSet" priority="44">
      <iconSet iconSet="3Symbols" showValue="0">
        <cfvo type="percent" val="0"/>
        <cfvo type="num" val="1" gte="0"/>
        <cfvo type="num" val="2" gte="0"/>
      </iconSet>
    </cfRule>
  </conditionalFormatting>
  <conditionalFormatting sqref="A46">
    <cfRule type="expression" dxfId="146" priority="43">
      <formula>"if($I==2)"</formula>
    </cfRule>
  </conditionalFormatting>
  <conditionalFormatting sqref="E46">
    <cfRule type="iconSet" priority="42">
      <iconSet iconSet="3Symbols" showValue="0">
        <cfvo type="percent" val="0"/>
        <cfvo type="num" val="1" gte="0"/>
        <cfvo type="num" val="2" gte="0"/>
      </iconSet>
    </cfRule>
  </conditionalFormatting>
  <conditionalFormatting sqref="N43">
    <cfRule type="iconSet" priority="41">
      <iconSet iconSet="3Symbols" showValue="0">
        <cfvo type="percent" val="0"/>
        <cfvo type="num" val="1" gte="0"/>
        <cfvo type="num" val="2" gte="0"/>
      </iconSet>
    </cfRule>
  </conditionalFormatting>
  <conditionalFormatting sqref="N44">
    <cfRule type="iconSet" priority="40">
      <iconSet iconSet="3Symbols" showValue="0">
        <cfvo type="percent" val="0"/>
        <cfvo type="num" val="1" gte="0"/>
        <cfvo type="num" val="2" gte="0"/>
      </iconSet>
    </cfRule>
  </conditionalFormatting>
  <conditionalFormatting sqref="N45">
    <cfRule type="iconSet" priority="39">
      <iconSet iconSet="3Symbols" showValue="0">
        <cfvo type="percent" val="0"/>
        <cfvo type="num" val="1" gte="0"/>
        <cfvo type="num" val="2" gte="0"/>
      </iconSet>
    </cfRule>
  </conditionalFormatting>
  <conditionalFormatting sqref="N46">
    <cfRule type="iconSet" priority="38">
      <iconSet iconSet="3Symbols" showValue="0">
        <cfvo type="percent" val="0"/>
        <cfvo type="num" val="1" gte="0"/>
        <cfvo type="num" val="2" gte="0"/>
      </iconSet>
    </cfRule>
  </conditionalFormatting>
  <conditionalFormatting sqref="G43">
    <cfRule type="iconSet" priority="37">
      <iconSet iconSet="3Symbols" showValue="0">
        <cfvo type="percent" val="0"/>
        <cfvo type="num" val="1" gte="0"/>
        <cfvo type="num" val="2" gte="0"/>
      </iconSet>
    </cfRule>
  </conditionalFormatting>
  <conditionalFormatting sqref="G44">
    <cfRule type="iconSet" priority="36">
      <iconSet iconSet="3Symbols" showValue="0">
        <cfvo type="percent" val="0"/>
        <cfvo type="num" val="1" gte="0"/>
        <cfvo type="num" val="2" gte="0"/>
      </iconSet>
    </cfRule>
  </conditionalFormatting>
  <conditionalFormatting sqref="G45">
    <cfRule type="iconSet" priority="35">
      <iconSet iconSet="3Symbols" showValue="0">
        <cfvo type="percent" val="0"/>
        <cfvo type="num" val="1" gte="0"/>
        <cfvo type="num" val="2" gte="0"/>
      </iconSet>
    </cfRule>
  </conditionalFormatting>
  <conditionalFormatting sqref="G46">
    <cfRule type="iconSet" priority="34">
      <iconSet iconSet="3Symbols" showValue="0">
        <cfvo type="percent" val="0"/>
        <cfvo type="num" val="1" gte="0"/>
        <cfvo type="num" val="2" gte="0"/>
      </iconSet>
    </cfRule>
  </conditionalFormatting>
  <conditionalFormatting sqref="K42">
    <cfRule type="iconSet" priority="33">
      <iconSet iconSet="3Symbols" showValue="0">
        <cfvo type="percent" val="0"/>
        <cfvo type="num" val="1" gte="0"/>
        <cfvo type="num" val="2" gte="0"/>
      </iconSet>
    </cfRule>
  </conditionalFormatting>
  <conditionalFormatting sqref="K45">
    <cfRule type="iconSet" priority="32">
      <iconSet iconSet="3Symbols" showValue="0">
        <cfvo type="percent" val="0"/>
        <cfvo type="num" val="1" gte="0"/>
        <cfvo type="num" val="2" gte="0"/>
      </iconSet>
    </cfRule>
  </conditionalFormatting>
  <conditionalFormatting sqref="L45">
    <cfRule type="iconSet" priority="31">
      <iconSet iconSet="3Symbols" showValue="0">
        <cfvo type="percent" val="0"/>
        <cfvo type="num" val="1" gte="0"/>
        <cfvo type="num" val="2" gte="0"/>
      </iconSet>
    </cfRule>
  </conditionalFormatting>
  <conditionalFormatting sqref="A53:B53">
    <cfRule type="expression" dxfId="145" priority="29">
      <formula>"if($I==2)"</formula>
    </cfRule>
  </conditionalFormatting>
  <conditionalFormatting sqref="N53">
    <cfRule type="iconSet" priority="30">
      <iconSet iconSet="3Symbols" showValue="0">
        <cfvo type="percent" val="0"/>
        <cfvo type="num" val="1" gte="0"/>
        <cfvo type="num" val="2" gte="0"/>
      </iconSet>
    </cfRule>
  </conditionalFormatting>
  <conditionalFormatting sqref="E53">
    <cfRule type="iconSet" priority="28">
      <iconSet iconSet="3Symbols" showValue="0">
        <cfvo type="percent" val="0"/>
        <cfvo type="num" val="1" gte="0"/>
        <cfvo type="num" val="2" gte="0"/>
      </iconSet>
    </cfRule>
  </conditionalFormatting>
  <conditionalFormatting sqref="A54:B56 A62:B62 A59:B60">
    <cfRule type="expression" dxfId="144" priority="26">
      <formula>"if($I==2)"</formula>
    </cfRule>
  </conditionalFormatting>
  <conditionalFormatting sqref="N54">
    <cfRule type="iconSet" priority="27">
      <iconSet iconSet="3Symbols" showValue="0">
        <cfvo type="percent" val="0"/>
        <cfvo type="num" val="1" gte="0"/>
        <cfvo type="num" val="2" gte="0"/>
      </iconSet>
    </cfRule>
  </conditionalFormatting>
  <conditionalFormatting sqref="E54">
    <cfRule type="iconSet" priority="25">
      <iconSet iconSet="3Symbols" showValue="0">
        <cfvo type="percent" val="0"/>
        <cfvo type="num" val="1" gte="0"/>
        <cfvo type="num" val="2" gte="0"/>
      </iconSet>
    </cfRule>
  </conditionalFormatting>
  <conditionalFormatting sqref="E55">
    <cfRule type="iconSet" priority="24">
      <iconSet iconSet="3Symbols" showValue="0">
        <cfvo type="percent" val="0"/>
        <cfvo type="num" val="1" gte="0"/>
        <cfvo type="num" val="2" gte="0"/>
      </iconSet>
    </cfRule>
  </conditionalFormatting>
  <conditionalFormatting sqref="E56 E62 E59:E60">
    <cfRule type="iconSet" priority="23">
      <iconSet iconSet="3Symbols" showValue="0">
        <cfvo type="percent" val="0"/>
        <cfvo type="num" val="1" gte="0"/>
        <cfvo type="num" val="2" gte="0"/>
      </iconSet>
    </cfRule>
  </conditionalFormatting>
  <conditionalFormatting sqref="N55">
    <cfRule type="iconSet" priority="22">
      <iconSet iconSet="3Symbols" showValue="0">
        <cfvo type="percent" val="0"/>
        <cfvo type="num" val="1" gte="0"/>
        <cfvo type="num" val="2" gte="0"/>
      </iconSet>
    </cfRule>
  </conditionalFormatting>
  <conditionalFormatting sqref="N56 N62 N59:N60">
    <cfRule type="iconSet" priority="21">
      <iconSet iconSet="3Symbols" showValue="0">
        <cfvo type="percent" val="0"/>
        <cfvo type="num" val="1" gte="0"/>
        <cfvo type="num" val="2" gte="0"/>
      </iconSet>
    </cfRule>
  </conditionalFormatting>
  <conditionalFormatting sqref="K61">
    <cfRule type="iconSet" priority="20">
      <iconSet iconSet="3Symbols" showValue="0">
        <cfvo type="percent" val="0"/>
        <cfvo type="num" val="1" gte="0"/>
        <cfvo type="num" val="2" gte="0"/>
      </iconSet>
    </cfRule>
  </conditionalFormatting>
  <conditionalFormatting sqref="A57:B58">
    <cfRule type="expression" dxfId="143" priority="19">
      <formula>"if($I==2)"</formula>
    </cfRule>
  </conditionalFormatting>
  <conditionalFormatting sqref="E57">
    <cfRule type="iconSet" priority="18">
      <iconSet iconSet="3Symbols" showValue="0">
        <cfvo type="percent" val="0"/>
        <cfvo type="num" val="1" gte="0"/>
        <cfvo type="num" val="2" gte="0"/>
      </iconSet>
    </cfRule>
  </conditionalFormatting>
  <conditionalFormatting sqref="E58">
    <cfRule type="iconSet" priority="17">
      <iconSet iconSet="3Symbols" showValue="0">
        <cfvo type="percent" val="0"/>
        <cfvo type="num" val="1" gte="0"/>
        <cfvo type="num" val="2" gte="0"/>
      </iconSet>
    </cfRule>
  </conditionalFormatting>
  <conditionalFormatting sqref="N57">
    <cfRule type="iconSet" priority="16">
      <iconSet iconSet="3Symbols" showValue="0">
        <cfvo type="percent" val="0"/>
        <cfvo type="num" val="1" gte="0"/>
        <cfvo type="num" val="2" gte="0"/>
      </iconSet>
    </cfRule>
  </conditionalFormatting>
  <conditionalFormatting sqref="N58">
    <cfRule type="iconSet" priority="15">
      <iconSet iconSet="3Symbols" showValue="0">
        <cfvo type="percent" val="0"/>
        <cfvo type="num" val="1" gte="0"/>
        <cfvo type="num" val="2" gte="0"/>
      </iconSet>
    </cfRule>
  </conditionalFormatting>
  <conditionalFormatting sqref="K46">
    <cfRule type="iconSet" priority="14">
      <iconSet iconSet="3Symbols" showValue="0">
        <cfvo type="percent" val="0"/>
        <cfvo type="num" val="1" gte="0"/>
        <cfvo type="num" val="2" gte="0"/>
      </iconSet>
    </cfRule>
  </conditionalFormatting>
  <conditionalFormatting sqref="K44">
    <cfRule type="iconSet" priority="13">
      <iconSet iconSet="3Symbols" showValue="0">
        <cfvo type="percent" val="0"/>
        <cfvo type="num" val="1" gte="0"/>
        <cfvo type="num" val="2" gte="0"/>
      </iconSet>
    </cfRule>
  </conditionalFormatting>
  <conditionalFormatting sqref="K43">
    <cfRule type="iconSet" priority="12">
      <iconSet iconSet="3Symbols" showValue="0">
        <cfvo type="percent" val="0"/>
        <cfvo type="num" val="1" gte="0"/>
        <cfvo type="num" val="2" gte="0"/>
      </iconSet>
    </cfRule>
  </conditionalFormatting>
  <conditionalFormatting sqref="L43">
    <cfRule type="iconSet" priority="11">
      <iconSet iconSet="3Symbols" showValue="0">
        <cfvo type="percent" val="0"/>
        <cfvo type="num" val="1" gte="0"/>
        <cfvo type="num" val="2" gte="0"/>
      </iconSet>
    </cfRule>
  </conditionalFormatting>
  <conditionalFormatting sqref="L44">
    <cfRule type="iconSet" priority="10">
      <iconSet iconSet="3Symbols" showValue="0">
        <cfvo type="percent" val="0"/>
        <cfvo type="num" val="1" gte="0"/>
        <cfvo type="num" val="2" gte="0"/>
      </iconSet>
    </cfRule>
  </conditionalFormatting>
  <conditionalFormatting sqref="L46">
    <cfRule type="iconSet" priority="9">
      <iconSet iconSet="3Symbols" showValue="0">
        <cfvo type="percent" val="0"/>
        <cfvo type="num" val="1" gte="0"/>
        <cfvo type="num" val="2" gte="0"/>
      </iconSet>
    </cfRule>
  </conditionalFormatting>
  <conditionalFormatting sqref="H1:H2">
    <cfRule type="iconSet" priority="5">
      <iconSet iconSet="3Symbols" showValue="0">
        <cfvo type="percent" val="0"/>
        <cfvo type="num" val="1" gte="0"/>
        <cfvo type="num" val="2" gte="0"/>
      </iconSet>
    </cfRule>
  </conditionalFormatting>
  <conditionalFormatting sqref="R1:R2">
    <cfRule type="iconSet" priority="3">
      <iconSet iconSet="3Symbols" showValue="0">
        <cfvo type="percent" val="0"/>
        <cfvo type="num" val="1" gte="0"/>
        <cfvo type="num" val="2" gte="0"/>
      </iconSet>
    </cfRule>
  </conditionalFormatting>
  <conditionalFormatting sqref="Q1:Q2">
    <cfRule type="iconSet" priority="4">
      <iconSet iconSet="3Symbols" showValue="0">
        <cfvo type="percent" val="0"/>
        <cfvo type="num" val="1" gte="0"/>
        <cfvo type="num" val="2" gte="0"/>
      </iconSet>
    </cfRule>
  </conditionalFormatting>
  <conditionalFormatting sqref="N1:N2">
    <cfRule type="iconSet" priority="1">
      <iconSet iconSet="3Symbols" showValue="0">
        <cfvo type="percent" val="0"/>
        <cfvo type="num" val="1" gte="0"/>
        <cfvo type="num" val="2" gte="0"/>
      </iconSet>
    </cfRule>
  </conditionalFormatting>
  <conditionalFormatting sqref="O1:O2">
    <cfRule type="iconSet" priority="2">
      <iconSet iconSet="3Symbols" showValue="0">
        <cfvo type="percent" val="0"/>
        <cfvo type="num" val="1" gte="0"/>
        <cfvo type="num" val="2" gte="0"/>
      </iconSet>
    </cfRule>
  </conditionalFormatting>
  <conditionalFormatting sqref="F1:F2">
    <cfRule type="iconSet" priority="6">
      <iconSet iconSet="3Symbols" showValue="0">
        <cfvo type="percent" val="0"/>
        <cfvo type="num" val="1" gte="0"/>
        <cfvo type="num" val="2" gte="0"/>
      </iconSet>
    </cfRule>
  </conditionalFormatting>
  <conditionalFormatting sqref="D1:D2">
    <cfRule type="iconSet" priority="7">
      <iconSet iconSet="3Symbols" showValue="0">
        <cfvo type="percent" val="0"/>
        <cfvo type="num" val="1" gte="0"/>
        <cfvo type="num" val="2" gte="0"/>
      </iconSet>
    </cfRule>
  </conditionalFormatting>
  <conditionalFormatting sqref="J1:J2">
    <cfRule type="iconSet" priority="8">
      <iconSet iconSet="3Symbols" showValue="0">
        <cfvo type="percent" val="0"/>
        <cfvo type="num" val="1" gte="0"/>
        <cfvo type="num" val="2" gte="0"/>
      </iconSet>
    </cfRule>
  </conditionalFormatting>
  <hyperlinks>
    <hyperlink ref="E8" location="COMMENTS!A1" display="COMMENTS!A1"/>
    <hyperlink ref="P8" location="'COMMENTS-RE4-3'!A9" display="'COMMENTS-RE4-3'!A9"/>
    <hyperlink ref="E14" location="'COMMENTS-RE4-3'!A16" display="'COMMENTS-RE4-3'!A16"/>
    <hyperlink ref="P14" location="'COMMENTS-RE4-3'!A16" display="'COMMENTS-RE4-3'!A16"/>
    <hyperlink ref="Q8" location="'COMMENTS-RE4-3'!A9" display="'COMMENTS-RE4-3'!A9"/>
    <hyperlink ref="F15" location="'COMMENTS-RE4-3'!A17" display="'COMMENTS-RE4-3'!A17"/>
    <hyperlink ref="F14" location="'COMMENTS-RE4-3'!A16" display="'COMMENTS-RE4-3'!A16"/>
    <hyperlink ref="E22" location="'COMMENTS-RE4-3'!A26" display="'COMMENTS-RE4-3'!A26"/>
    <hyperlink ref="E27" location="'COMMENTS-RE4-3'!B32" display="'COMMENTS-RE4-3'!B32"/>
    <hyperlink ref="E30" location="'COMMENTS-RE4-3'!B35" display="'COMMENTS-RE4-3'!B35"/>
    <hyperlink ref="E31" location="'COMMENTS-RE4-3'!B37" display="'COMMENTS-RE4-3'!B37"/>
    <hyperlink ref="E32" location="'COMMENTS-RE4-3'!B38" display="'COMMENTS-RE4-3'!B38"/>
    <hyperlink ref="E33" location="'COMMENTS-RE4-3'!B39" display="'COMMENTS-RE4-3'!B39"/>
    <hyperlink ref="E34" location="'COMMENTS-RE4-3'!B40" display="'COMMENTS-RE4-3'!B40"/>
    <hyperlink ref="E35" location="'COMMENTS-RE4-3'!B41" display="'COMMENTS-RE4-3'!B41"/>
    <hyperlink ref="K28" location="'COMMENTS-RE4-3'!B33" display="'COMMENTS-RE4-3'!B33"/>
    <hyperlink ref="E26" location="'COMMENTS-RE4-3'!B31" display="'COMMENTS-RE4-3'!B31"/>
    <hyperlink ref="E29" location="'COMMENTS-RE4-3'!B34" display="'COMMENTS-RE4-3'!B34"/>
    <hyperlink ref="E42" location="'COMMENTS-RE4-3'!B41" display="'COMMENTS-RE4-3'!B41"/>
    <hyperlink ref="E41" location="'COMMENTS-RE4-3'!A49" display="'COMMENTS-RE4-3'!A49"/>
    <hyperlink ref="E40" location="'COMMENTS-RE4-3'!A48" display="'COMMENTS-RE4-3'!A48"/>
    <hyperlink ref="E39" location="'COMMENTS-RE4-3'!B41" display="'COMMENTS-RE4-3'!B41"/>
    <hyperlink ref="E36" location="'COMMENTS-RE4-3'!B43" display="'COMMENTS-RE4-3'!B43"/>
    <hyperlink ref="E37" location="'COMMENTS-RE4-3'!B51" display="'COMMENTS-RE4-3'!B51"/>
    <hyperlink ref="E38" location="'COMMENTS-RE4-3'!B52" display="'COMMENTS-RE4-3'!B52"/>
    <hyperlink ref="K40" location="'COMMENTS-RE4-3'!B48" display="'COMMENTS-RE4-3'!B48"/>
    <hyperlink ref="P42" location="'COMMENTS-RE4-3'!B50" display="'COMMENTS-RE4-3'!B50"/>
    <hyperlink ref="K42" location="'COMMENTS-RE4-3'!B50" display="'COMMENTS-RE4-3'!B50"/>
  </hyperlinks>
  <pageMargins left="0.70866141732283472" right="0.70866141732283472" top="0.74803149606299213" bottom="0.74803149606299213" header="0.31496062992125984" footer="0.31496062992125984"/>
  <pageSetup paperSize="9" scale="6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showGridLines="0" tabSelected="1" topLeftCell="C34" zoomScale="70" zoomScaleNormal="70" zoomScalePageLayoutView="85" workbookViewId="0">
      <selection activeCell="N79" sqref="N79"/>
    </sheetView>
  </sheetViews>
  <sheetFormatPr defaultColWidth="11.42578125" defaultRowHeight="15" x14ac:dyDescent="0.25"/>
  <cols>
    <col min="1" max="1" width="11.42578125" style="2"/>
    <col min="2" max="2" width="23.85546875" style="1" bestFit="1" customWidth="1"/>
    <col min="3" max="3" width="14.42578125" style="1" bestFit="1" customWidth="1"/>
    <col min="4" max="4" width="18.140625" style="69" customWidth="1"/>
    <col min="5" max="5" width="23.85546875" style="19" bestFit="1" customWidth="1"/>
    <col min="6" max="6" width="12.28515625" style="69" bestFit="1" customWidth="1"/>
    <col min="7" max="7" width="11.140625" style="19" customWidth="1"/>
    <col min="8" max="8" width="11.42578125" style="177" bestFit="1" customWidth="1"/>
    <col min="9" max="9" width="5.85546875" style="19" customWidth="1"/>
    <col min="10" max="10" width="11.42578125" style="1" bestFit="1" customWidth="1"/>
    <col min="11" max="11" width="22.42578125" style="1" bestFit="1" customWidth="1"/>
    <col min="12" max="12" width="53.42578125" style="3" customWidth="1"/>
    <col min="13" max="13" width="37" style="1" customWidth="1"/>
    <col min="14" max="14" width="12.28515625" style="1" bestFit="1" customWidth="1"/>
    <col min="15" max="15" width="77.85546875" style="1" bestFit="1" customWidth="1"/>
    <col min="16" max="16" width="10.85546875" style="1" bestFit="1" customWidth="1"/>
    <col min="17" max="17" width="73.5703125" style="1" bestFit="1" customWidth="1"/>
    <col min="18" max="16384" width="11.42578125" style="1"/>
  </cols>
  <sheetData>
    <row r="1" spans="1:13" s="2" customFormat="1" x14ac:dyDescent="0.25">
      <c r="A1" s="71" t="s">
        <v>6</v>
      </c>
      <c r="B1" s="71" t="s">
        <v>40</v>
      </c>
      <c r="C1" s="71" t="s">
        <v>41</v>
      </c>
      <c r="D1" s="72" t="s">
        <v>42</v>
      </c>
      <c r="E1" s="73" t="s">
        <v>21</v>
      </c>
      <c r="F1" s="72" t="s">
        <v>43</v>
      </c>
      <c r="G1" s="73" t="s">
        <v>21</v>
      </c>
      <c r="H1" s="176" t="s">
        <v>44</v>
      </c>
      <c r="I1" s="73" t="s">
        <v>21</v>
      </c>
      <c r="J1" s="71" t="s">
        <v>46</v>
      </c>
      <c r="K1" s="197" t="s">
        <v>47</v>
      </c>
      <c r="L1" s="71" t="s">
        <v>255</v>
      </c>
    </row>
    <row r="2" spans="1:13" s="190" customFormat="1" x14ac:dyDescent="0.25">
      <c r="A2" s="311">
        <v>2</v>
      </c>
      <c r="B2" s="188" t="s">
        <v>150</v>
      </c>
      <c r="C2" s="189">
        <v>41563</v>
      </c>
      <c r="D2" s="312">
        <v>41572</v>
      </c>
      <c r="E2" s="294">
        <v>3</v>
      </c>
      <c r="F2" s="313">
        <v>41586</v>
      </c>
      <c r="G2" s="294">
        <v>1</v>
      </c>
      <c r="H2" s="326">
        <v>41599</v>
      </c>
      <c r="I2" s="294">
        <v>3</v>
      </c>
      <c r="J2" s="294">
        <v>3</v>
      </c>
      <c r="K2" s="307">
        <v>41612</v>
      </c>
      <c r="L2" s="302" t="s">
        <v>252</v>
      </c>
    </row>
    <row r="3" spans="1:13" s="190" customFormat="1" x14ac:dyDescent="0.25">
      <c r="A3" s="311"/>
      <c r="B3" s="188" t="s">
        <v>9</v>
      </c>
      <c r="C3" s="189">
        <v>41377</v>
      </c>
      <c r="D3" s="312"/>
      <c r="E3" s="295"/>
      <c r="F3" s="314"/>
      <c r="G3" s="295"/>
      <c r="H3" s="327"/>
      <c r="I3" s="295"/>
      <c r="J3" s="295"/>
      <c r="K3" s="308"/>
      <c r="L3" s="303"/>
    </row>
    <row r="4" spans="1:13" s="168" customFormat="1" x14ac:dyDescent="0.25">
      <c r="A4" s="318">
        <v>3</v>
      </c>
      <c r="B4" s="166" t="s">
        <v>11</v>
      </c>
      <c r="C4" s="167">
        <v>41428</v>
      </c>
      <c r="D4" s="328">
        <v>41431</v>
      </c>
      <c r="E4" s="309">
        <v>3</v>
      </c>
      <c r="F4" s="320">
        <v>41439</v>
      </c>
      <c r="G4" s="309">
        <v>3</v>
      </c>
      <c r="H4" s="322">
        <v>41560</v>
      </c>
      <c r="I4" s="309">
        <v>1</v>
      </c>
      <c r="J4" s="324">
        <v>3</v>
      </c>
      <c r="K4" s="316">
        <v>41596</v>
      </c>
      <c r="L4" s="304" t="s">
        <v>224</v>
      </c>
    </row>
    <row r="5" spans="1:13" s="168" customFormat="1" x14ac:dyDescent="0.25">
      <c r="A5" s="318"/>
      <c r="B5" s="166" t="s">
        <v>7</v>
      </c>
      <c r="C5" s="167">
        <v>41428</v>
      </c>
      <c r="D5" s="328"/>
      <c r="E5" s="310"/>
      <c r="F5" s="321"/>
      <c r="G5" s="310"/>
      <c r="H5" s="323"/>
      <c r="I5" s="310"/>
      <c r="J5" s="325"/>
      <c r="K5" s="317"/>
      <c r="L5" s="306"/>
    </row>
    <row r="6" spans="1:13" s="191" customFormat="1" x14ac:dyDescent="0.25">
      <c r="A6" s="311">
        <v>4</v>
      </c>
      <c r="B6" s="188" t="s">
        <v>15</v>
      </c>
      <c r="C6" s="189">
        <v>41431</v>
      </c>
      <c r="D6" s="312">
        <v>41437</v>
      </c>
      <c r="E6" s="294">
        <v>3</v>
      </c>
      <c r="F6" s="313">
        <v>41438</v>
      </c>
      <c r="G6" s="294">
        <v>3</v>
      </c>
      <c r="H6" s="315">
        <v>41550</v>
      </c>
      <c r="I6" s="294">
        <v>3</v>
      </c>
      <c r="J6" s="294">
        <v>3</v>
      </c>
      <c r="K6" s="307">
        <v>41557</v>
      </c>
      <c r="L6" s="305" t="s">
        <v>253</v>
      </c>
    </row>
    <row r="7" spans="1:13" s="191" customFormat="1" x14ac:dyDescent="0.25">
      <c r="A7" s="311"/>
      <c r="B7" s="188" t="s">
        <v>17</v>
      </c>
      <c r="C7" s="189">
        <v>41431</v>
      </c>
      <c r="D7" s="312"/>
      <c r="E7" s="295"/>
      <c r="F7" s="314"/>
      <c r="G7" s="295"/>
      <c r="H7" s="315"/>
      <c r="I7" s="295"/>
      <c r="J7" s="295"/>
      <c r="K7" s="308"/>
      <c r="L7" s="303"/>
    </row>
    <row r="8" spans="1:13" s="168" customFormat="1" x14ac:dyDescent="0.25">
      <c r="A8" s="318">
        <v>5</v>
      </c>
      <c r="B8" s="166" t="s">
        <v>12</v>
      </c>
      <c r="C8" s="167">
        <v>41432</v>
      </c>
      <c r="D8" s="319">
        <v>41437</v>
      </c>
      <c r="E8" s="309">
        <v>3</v>
      </c>
      <c r="F8" s="320">
        <v>41439</v>
      </c>
      <c r="G8" s="309">
        <v>3</v>
      </c>
      <c r="H8" s="322">
        <v>41590</v>
      </c>
      <c r="I8" s="309">
        <v>1</v>
      </c>
      <c r="J8" s="324">
        <v>3</v>
      </c>
      <c r="K8" s="316">
        <v>41596</v>
      </c>
      <c r="L8" s="304" t="s">
        <v>224</v>
      </c>
    </row>
    <row r="9" spans="1:13" s="168" customFormat="1" x14ac:dyDescent="0.25">
      <c r="A9" s="318"/>
      <c r="B9" s="166" t="s">
        <v>16</v>
      </c>
      <c r="C9" s="167">
        <v>41432</v>
      </c>
      <c r="D9" s="319"/>
      <c r="E9" s="310"/>
      <c r="F9" s="321"/>
      <c r="G9" s="310"/>
      <c r="H9" s="323"/>
      <c r="I9" s="310"/>
      <c r="J9" s="325"/>
      <c r="K9" s="317"/>
      <c r="L9" s="304"/>
    </row>
    <row r="10" spans="1:13" s="168" customFormat="1" x14ac:dyDescent="0.25">
      <c r="A10" s="318">
        <v>6</v>
      </c>
      <c r="B10" s="166" t="s">
        <v>14</v>
      </c>
      <c r="C10" s="167">
        <v>41442</v>
      </c>
      <c r="D10" s="319">
        <v>41443</v>
      </c>
      <c r="E10" s="309">
        <v>3</v>
      </c>
      <c r="F10" s="320">
        <v>41445</v>
      </c>
      <c r="G10" s="309">
        <v>3</v>
      </c>
      <c r="H10" s="329">
        <v>41586</v>
      </c>
      <c r="I10" s="309">
        <v>3</v>
      </c>
      <c r="J10" s="324">
        <v>3</v>
      </c>
      <c r="K10" s="316">
        <v>41596</v>
      </c>
      <c r="L10" s="304" t="s">
        <v>224</v>
      </c>
    </row>
    <row r="11" spans="1:13" s="168" customFormat="1" x14ac:dyDescent="0.25">
      <c r="A11" s="318"/>
      <c r="B11" s="166" t="s">
        <v>29</v>
      </c>
      <c r="C11" s="167">
        <v>41439</v>
      </c>
      <c r="D11" s="319"/>
      <c r="E11" s="310"/>
      <c r="F11" s="321"/>
      <c r="G11" s="310"/>
      <c r="H11" s="329"/>
      <c r="I11" s="310"/>
      <c r="J11" s="325"/>
      <c r="K11" s="317"/>
      <c r="L11" s="304"/>
    </row>
    <row r="12" spans="1:13" s="168" customFormat="1" x14ac:dyDescent="0.25">
      <c r="A12" s="318">
        <v>7</v>
      </c>
      <c r="B12" s="166" t="s">
        <v>8</v>
      </c>
      <c r="C12" s="167">
        <v>41442</v>
      </c>
      <c r="D12" s="319">
        <v>41444</v>
      </c>
      <c r="E12" s="309">
        <v>3</v>
      </c>
      <c r="F12" s="320">
        <v>41446</v>
      </c>
      <c r="G12" s="309">
        <v>3</v>
      </c>
      <c r="H12" s="322">
        <v>41559</v>
      </c>
      <c r="I12" s="309">
        <v>1</v>
      </c>
      <c r="J12" s="324">
        <v>3</v>
      </c>
      <c r="K12" s="316">
        <v>41596</v>
      </c>
      <c r="L12" s="304" t="s">
        <v>224</v>
      </c>
    </row>
    <row r="13" spans="1:13" s="168" customFormat="1" x14ac:dyDescent="0.25">
      <c r="A13" s="318"/>
      <c r="B13" s="166" t="s">
        <v>25</v>
      </c>
      <c r="C13" s="167">
        <v>41439</v>
      </c>
      <c r="D13" s="319"/>
      <c r="E13" s="310"/>
      <c r="F13" s="321"/>
      <c r="G13" s="310"/>
      <c r="H13" s="323"/>
      <c r="I13" s="310"/>
      <c r="J13" s="325"/>
      <c r="K13" s="317"/>
      <c r="L13" s="306"/>
      <c r="M13" s="168" t="e">
        <f>IF(#REF!&lt;D12,2,3)</f>
        <v>#REF!</v>
      </c>
    </row>
    <row r="14" spans="1:13" s="191" customFormat="1" x14ac:dyDescent="0.25">
      <c r="A14" s="311">
        <v>8</v>
      </c>
      <c r="B14" s="188" t="s">
        <v>13</v>
      </c>
      <c r="C14" s="189">
        <v>41444</v>
      </c>
      <c r="D14" s="312">
        <v>41446</v>
      </c>
      <c r="E14" s="294">
        <v>3</v>
      </c>
      <c r="F14" s="313">
        <v>41459</v>
      </c>
      <c r="G14" s="294">
        <v>3</v>
      </c>
      <c r="H14" s="315">
        <v>41551</v>
      </c>
      <c r="I14" s="294">
        <v>3</v>
      </c>
      <c r="J14" s="294">
        <v>3</v>
      </c>
      <c r="K14" s="307">
        <v>41557</v>
      </c>
      <c r="L14" s="305" t="s">
        <v>253</v>
      </c>
    </row>
    <row r="15" spans="1:13" s="191" customFormat="1" x14ac:dyDescent="0.25">
      <c r="A15" s="311"/>
      <c r="B15" s="188" t="s">
        <v>26</v>
      </c>
      <c r="C15" s="189">
        <v>41439</v>
      </c>
      <c r="D15" s="312"/>
      <c r="E15" s="295"/>
      <c r="F15" s="314"/>
      <c r="G15" s="295"/>
      <c r="H15" s="315"/>
      <c r="I15" s="295"/>
      <c r="J15" s="295"/>
      <c r="K15" s="308"/>
      <c r="L15" s="303"/>
    </row>
    <row r="16" spans="1:13" s="168" customFormat="1" x14ac:dyDescent="0.25">
      <c r="A16" s="318">
        <v>9</v>
      </c>
      <c r="B16" s="169" t="s">
        <v>86</v>
      </c>
      <c r="C16" s="170">
        <v>41456</v>
      </c>
      <c r="D16" s="319">
        <v>41458</v>
      </c>
      <c r="E16" s="309">
        <v>3</v>
      </c>
      <c r="F16" s="320">
        <v>41459</v>
      </c>
      <c r="G16" s="309">
        <v>3</v>
      </c>
      <c r="H16" s="322">
        <v>41558</v>
      </c>
      <c r="I16" s="309">
        <v>1</v>
      </c>
      <c r="J16" s="324">
        <v>3</v>
      </c>
      <c r="K16" s="316">
        <v>41596</v>
      </c>
      <c r="L16" s="304" t="s">
        <v>224</v>
      </c>
    </row>
    <row r="17" spans="1:12" s="168" customFormat="1" ht="14.25" customHeight="1" x14ac:dyDescent="0.25">
      <c r="A17" s="318"/>
      <c r="B17" s="166" t="s">
        <v>27</v>
      </c>
      <c r="C17" s="167">
        <v>41439</v>
      </c>
      <c r="D17" s="319"/>
      <c r="E17" s="310"/>
      <c r="F17" s="321"/>
      <c r="G17" s="310"/>
      <c r="H17" s="323"/>
      <c r="I17" s="310"/>
      <c r="J17" s="325"/>
      <c r="K17" s="317"/>
      <c r="L17" s="304"/>
    </row>
    <row r="18" spans="1:12" s="191" customFormat="1" x14ac:dyDescent="0.25">
      <c r="A18" s="311">
        <v>10</v>
      </c>
      <c r="B18" s="192" t="s">
        <v>50</v>
      </c>
      <c r="C18" s="193">
        <v>41456</v>
      </c>
      <c r="D18" s="312">
        <v>41459</v>
      </c>
      <c r="E18" s="294">
        <v>3</v>
      </c>
      <c r="F18" s="313">
        <v>41459</v>
      </c>
      <c r="G18" s="294">
        <v>3</v>
      </c>
      <c r="H18" s="315">
        <v>41551</v>
      </c>
      <c r="I18" s="294">
        <v>3</v>
      </c>
      <c r="J18" s="294">
        <v>3</v>
      </c>
      <c r="K18" s="307">
        <v>41557</v>
      </c>
      <c r="L18" s="305" t="s">
        <v>253</v>
      </c>
    </row>
    <row r="19" spans="1:12" s="191" customFormat="1" x14ac:dyDescent="0.25">
      <c r="A19" s="311"/>
      <c r="B19" s="188" t="s">
        <v>28</v>
      </c>
      <c r="C19" s="189">
        <v>41439</v>
      </c>
      <c r="D19" s="312"/>
      <c r="E19" s="295"/>
      <c r="F19" s="314"/>
      <c r="G19" s="295"/>
      <c r="H19" s="315"/>
      <c r="I19" s="295"/>
      <c r="J19" s="295"/>
      <c r="K19" s="308"/>
      <c r="L19" s="303"/>
    </row>
    <row r="20" spans="1:12" s="168" customFormat="1" x14ac:dyDescent="0.25">
      <c r="A20" s="318">
        <v>11</v>
      </c>
      <c r="B20" s="169" t="s">
        <v>94</v>
      </c>
      <c r="C20" s="170">
        <v>41466</v>
      </c>
      <c r="D20" s="319">
        <v>41466</v>
      </c>
      <c r="E20" s="309">
        <v>3</v>
      </c>
      <c r="F20" s="320">
        <v>41477</v>
      </c>
      <c r="G20" s="309">
        <v>3</v>
      </c>
      <c r="H20" s="329">
        <v>41550</v>
      </c>
      <c r="I20" s="309">
        <v>3</v>
      </c>
      <c r="J20" s="324">
        <v>3</v>
      </c>
      <c r="K20" s="316">
        <v>41596</v>
      </c>
      <c r="L20" s="304" t="s">
        <v>224</v>
      </c>
    </row>
    <row r="21" spans="1:12" s="168" customFormat="1" x14ac:dyDescent="0.25">
      <c r="A21" s="318"/>
      <c r="B21" s="166" t="s">
        <v>37</v>
      </c>
      <c r="C21" s="167">
        <v>41460</v>
      </c>
      <c r="D21" s="319"/>
      <c r="E21" s="310"/>
      <c r="F21" s="321"/>
      <c r="G21" s="310"/>
      <c r="H21" s="329"/>
      <c r="I21" s="310"/>
      <c r="J21" s="325"/>
      <c r="K21" s="317"/>
      <c r="L21" s="304"/>
    </row>
    <row r="22" spans="1:12" s="168" customFormat="1" x14ac:dyDescent="0.25">
      <c r="A22" s="318">
        <v>12</v>
      </c>
      <c r="B22" s="169" t="s">
        <v>35</v>
      </c>
      <c r="C22" s="170" t="s">
        <v>97</v>
      </c>
      <c r="D22" s="319">
        <v>41470</v>
      </c>
      <c r="E22" s="309">
        <v>3</v>
      </c>
      <c r="F22" s="320">
        <v>41477</v>
      </c>
      <c r="G22" s="309">
        <v>3</v>
      </c>
      <c r="H22" s="329">
        <v>41572</v>
      </c>
      <c r="I22" s="309">
        <v>3</v>
      </c>
      <c r="J22" s="324">
        <v>3</v>
      </c>
      <c r="K22" s="316">
        <v>41596</v>
      </c>
      <c r="L22" s="304" t="s">
        <v>224</v>
      </c>
    </row>
    <row r="23" spans="1:12" s="168" customFormat="1" x14ac:dyDescent="0.25">
      <c r="A23" s="318"/>
      <c r="B23" s="166" t="s">
        <v>39</v>
      </c>
      <c r="C23" s="167">
        <v>41460</v>
      </c>
      <c r="D23" s="319"/>
      <c r="E23" s="310"/>
      <c r="F23" s="321"/>
      <c r="G23" s="310"/>
      <c r="H23" s="329"/>
      <c r="I23" s="310"/>
      <c r="J23" s="325"/>
      <c r="K23" s="317"/>
      <c r="L23" s="304"/>
    </row>
    <row r="24" spans="1:12" s="168" customFormat="1" x14ac:dyDescent="0.25">
      <c r="A24" s="318">
        <v>13</v>
      </c>
      <c r="B24" s="171" t="s">
        <v>34</v>
      </c>
      <c r="C24" s="170" t="s">
        <v>99</v>
      </c>
      <c r="D24" s="319">
        <v>41471</v>
      </c>
      <c r="E24" s="309">
        <v>3</v>
      </c>
      <c r="F24" s="320">
        <v>41477</v>
      </c>
      <c r="G24" s="309">
        <v>3</v>
      </c>
      <c r="H24" s="322">
        <v>41591</v>
      </c>
      <c r="I24" s="309">
        <v>3</v>
      </c>
      <c r="J24" s="324">
        <v>3</v>
      </c>
      <c r="K24" s="316">
        <v>41596</v>
      </c>
      <c r="L24" s="304" t="s">
        <v>224</v>
      </c>
    </row>
    <row r="25" spans="1:12" s="168" customFormat="1" x14ac:dyDescent="0.25">
      <c r="A25" s="318"/>
      <c r="B25" s="166" t="s">
        <v>61</v>
      </c>
      <c r="C25" s="167" t="s">
        <v>99</v>
      </c>
      <c r="D25" s="319"/>
      <c r="E25" s="310"/>
      <c r="F25" s="321"/>
      <c r="G25" s="310"/>
      <c r="H25" s="323"/>
      <c r="I25" s="310"/>
      <c r="J25" s="325"/>
      <c r="K25" s="317"/>
      <c r="L25" s="304"/>
    </row>
    <row r="26" spans="1:12" s="168" customFormat="1" ht="15.75" customHeight="1" x14ac:dyDescent="0.25">
      <c r="A26" s="318">
        <v>14</v>
      </c>
      <c r="B26" s="169" t="s">
        <v>100</v>
      </c>
      <c r="C26" s="170" t="s">
        <v>116</v>
      </c>
      <c r="D26" s="319">
        <v>41484</v>
      </c>
      <c r="E26" s="309">
        <v>3</v>
      </c>
      <c r="F26" s="320">
        <v>41597</v>
      </c>
      <c r="G26" s="309">
        <v>3</v>
      </c>
      <c r="H26" s="322">
        <v>41590</v>
      </c>
      <c r="I26" s="309">
        <v>3</v>
      </c>
      <c r="J26" s="324">
        <v>3</v>
      </c>
      <c r="K26" s="316">
        <v>41596</v>
      </c>
      <c r="L26" s="304" t="s">
        <v>224</v>
      </c>
    </row>
    <row r="27" spans="1:12" s="168" customFormat="1" x14ac:dyDescent="0.25">
      <c r="A27" s="318"/>
      <c r="B27" s="166" t="s">
        <v>59</v>
      </c>
      <c r="C27" s="167" t="s">
        <v>106</v>
      </c>
      <c r="D27" s="319"/>
      <c r="E27" s="310"/>
      <c r="F27" s="321"/>
      <c r="G27" s="310"/>
      <c r="H27" s="323"/>
      <c r="I27" s="310"/>
      <c r="J27" s="325"/>
      <c r="K27" s="317"/>
      <c r="L27" s="304"/>
    </row>
    <row r="28" spans="1:12" s="191" customFormat="1" x14ac:dyDescent="0.25">
      <c r="A28" s="311">
        <v>15</v>
      </c>
      <c r="B28" s="192" t="s">
        <v>102</v>
      </c>
      <c r="C28" s="193" t="s">
        <v>117</v>
      </c>
      <c r="D28" s="312">
        <v>41485</v>
      </c>
      <c r="E28" s="294">
        <v>3</v>
      </c>
      <c r="F28" s="313">
        <v>41554</v>
      </c>
      <c r="G28" s="294">
        <v>1</v>
      </c>
      <c r="H28" s="326">
        <v>41550</v>
      </c>
      <c r="I28" s="294">
        <v>3</v>
      </c>
      <c r="J28" s="294">
        <v>3</v>
      </c>
      <c r="K28" s="307">
        <v>41557</v>
      </c>
      <c r="L28" s="305" t="s">
        <v>253</v>
      </c>
    </row>
    <row r="29" spans="1:12" s="191" customFormat="1" x14ac:dyDescent="0.25">
      <c r="A29" s="311"/>
      <c r="B29" s="188" t="s">
        <v>62</v>
      </c>
      <c r="C29" s="189" t="s">
        <v>117</v>
      </c>
      <c r="D29" s="312"/>
      <c r="E29" s="295"/>
      <c r="F29" s="314"/>
      <c r="G29" s="295"/>
      <c r="H29" s="327"/>
      <c r="I29" s="295"/>
      <c r="J29" s="295"/>
      <c r="K29" s="308"/>
      <c r="L29" s="303"/>
    </row>
    <row r="30" spans="1:12" s="191" customFormat="1" x14ac:dyDescent="0.25">
      <c r="A30" s="311">
        <v>16</v>
      </c>
      <c r="B30" s="192" t="s">
        <v>101</v>
      </c>
      <c r="C30" s="193">
        <v>41487</v>
      </c>
      <c r="D30" s="312">
        <v>41487</v>
      </c>
      <c r="E30" s="294">
        <v>3</v>
      </c>
      <c r="F30" s="313">
        <v>41554</v>
      </c>
      <c r="G30" s="294">
        <v>1</v>
      </c>
      <c r="H30" s="315">
        <v>41551</v>
      </c>
      <c r="I30" s="294">
        <v>3</v>
      </c>
      <c r="J30" s="294">
        <v>3</v>
      </c>
      <c r="K30" s="307">
        <v>41557</v>
      </c>
      <c r="L30" s="305" t="s">
        <v>253</v>
      </c>
    </row>
    <row r="31" spans="1:12" s="191" customFormat="1" x14ac:dyDescent="0.25">
      <c r="A31" s="311"/>
      <c r="B31" s="188" t="s">
        <v>72</v>
      </c>
      <c r="C31" s="193">
        <v>41487</v>
      </c>
      <c r="D31" s="312"/>
      <c r="E31" s="295"/>
      <c r="F31" s="314"/>
      <c r="G31" s="295"/>
      <c r="H31" s="315"/>
      <c r="I31" s="295"/>
      <c r="J31" s="295"/>
      <c r="K31" s="308"/>
      <c r="L31" s="303"/>
    </row>
    <row r="32" spans="1:12" s="191" customFormat="1" x14ac:dyDescent="0.25">
      <c r="A32" s="311">
        <v>17</v>
      </c>
      <c r="B32" s="188" t="s">
        <v>129</v>
      </c>
      <c r="C32" s="193">
        <v>41508</v>
      </c>
      <c r="D32" s="312">
        <v>41509</v>
      </c>
      <c r="E32" s="294">
        <v>3</v>
      </c>
      <c r="F32" s="313">
        <v>41591</v>
      </c>
      <c r="G32" s="294">
        <v>1</v>
      </c>
      <c r="H32" s="326">
        <v>41605</v>
      </c>
      <c r="I32" s="294">
        <v>3</v>
      </c>
      <c r="J32" s="294">
        <v>3</v>
      </c>
      <c r="K32" s="307">
        <v>41610</v>
      </c>
      <c r="L32" s="303" t="s">
        <v>254</v>
      </c>
    </row>
    <row r="33" spans="1:13" s="191" customFormat="1" x14ac:dyDescent="0.25">
      <c r="A33" s="311"/>
      <c r="B33" s="188" t="s">
        <v>73</v>
      </c>
      <c r="C33" s="193">
        <v>41487</v>
      </c>
      <c r="D33" s="312"/>
      <c r="E33" s="295"/>
      <c r="F33" s="314"/>
      <c r="G33" s="295"/>
      <c r="H33" s="327"/>
      <c r="I33" s="295"/>
      <c r="J33" s="295"/>
      <c r="K33" s="308"/>
      <c r="L33" s="303"/>
    </row>
    <row r="34" spans="1:13" s="191" customFormat="1" x14ac:dyDescent="0.25">
      <c r="A34" s="311">
        <v>18</v>
      </c>
      <c r="B34" s="188" t="s">
        <v>132</v>
      </c>
      <c r="C34" s="193">
        <v>41508</v>
      </c>
      <c r="D34" s="312">
        <v>41509</v>
      </c>
      <c r="E34" s="294">
        <v>3</v>
      </c>
      <c r="F34" s="313">
        <v>41591</v>
      </c>
      <c r="G34" s="294">
        <v>1</v>
      </c>
      <c r="H34" s="326">
        <v>41604</v>
      </c>
      <c r="I34" s="294">
        <v>3</v>
      </c>
      <c r="J34" s="294">
        <v>3</v>
      </c>
      <c r="K34" s="307">
        <v>41610</v>
      </c>
      <c r="L34" s="303" t="s">
        <v>254</v>
      </c>
    </row>
    <row r="35" spans="1:13" s="191" customFormat="1" x14ac:dyDescent="0.25">
      <c r="A35" s="311"/>
      <c r="B35" s="188" t="s">
        <v>74</v>
      </c>
      <c r="C35" s="193">
        <v>41509</v>
      </c>
      <c r="D35" s="312"/>
      <c r="E35" s="295"/>
      <c r="F35" s="314"/>
      <c r="G35" s="295"/>
      <c r="H35" s="327"/>
      <c r="I35" s="295"/>
      <c r="J35" s="295"/>
      <c r="K35" s="308"/>
      <c r="L35" s="303"/>
    </row>
    <row r="36" spans="1:13" s="191" customFormat="1" x14ac:dyDescent="0.25">
      <c r="A36" s="311">
        <v>19</v>
      </c>
      <c r="B36" s="188" t="s">
        <v>30</v>
      </c>
      <c r="C36" s="193">
        <v>41512</v>
      </c>
      <c r="D36" s="312">
        <v>41512</v>
      </c>
      <c r="E36" s="294">
        <v>3</v>
      </c>
      <c r="F36" s="313">
        <v>41591</v>
      </c>
      <c r="G36" s="294">
        <v>1</v>
      </c>
      <c r="H36" s="326">
        <v>41604</v>
      </c>
      <c r="I36" s="294">
        <v>3</v>
      </c>
      <c r="J36" s="294">
        <v>3</v>
      </c>
      <c r="K36" s="307">
        <v>41610</v>
      </c>
      <c r="L36" s="303" t="s">
        <v>254</v>
      </c>
    </row>
    <row r="37" spans="1:13" s="191" customFormat="1" x14ac:dyDescent="0.25">
      <c r="A37" s="311"/>
      <c r="B37" s="188" t="s">
        <v>76</v>
      </c>
      <c r="C37" s="193">
        <v>41487</v>
      </c>
      <c r="D37" s="312"/>
      <c r="E37" s="295"/>
      <c r="F37" s="314"/>
      <c r="G37" s="295"/>
      <c r="H37" s="327"/>
      <c r="I37" s="295"/>
      <c r="J37" s="295"/>
      <c r="K37" s="308"/>
      <c r="L37" s="303"/>
    </row>
    <row r="38" spans="1:13" s="191" customFormat="1" x14ac:dyDescent="0.25">
      <c r="A38" s="311">
        <v>20</v>
      </c>
      <c r="B38" s="188" t="s">
        <v>133</v>
      </c>
      <c r="C38" s="193">
        <v>41512</v>
      </c>
      <c r="D38" s="312">
        <v>41513</v>
      </c>
      <c r="E38" s="294">
        <v>3</v>
      </c>
      <c r="F38" s="313">
        <v>41591</v>
      </c>
      <c r="G38" s="294">
        <v>1</v>
      </c>
      <c r="H38" s="326">
        <v>41603</v>
      </c>
      <c r="I38" s="294">
        <v>3</v>
      </c>
      <c r="J38" s="294">
        <v>3</v>
      </c>
      <c r="K38" s="307">
        <v>41610</v>
      </c>
      <c r="L38" s="303" t="s">
        <v>254</v>
      </c>
    </row>
    <row r="39" spans="1:13" s="191" customFormat="1" x14ac:dyDescent="0.25">
      <c r="A39" s="311"/>
      <c r="B39" s="188" t="s">
        <v>75</v>
      </c>
      <c r="C39" s="193">
        <v>41487</v>
      </c>
      <c r="D39" s="312"/>
      <c r="E39" s="295"/>
      <c r="F39" s="314"/>
      <c r="G39" s="295"/>
      <c r="H39" s="327"/>
      <c r="I39" s="295"/>
      <c r="J39" s="295"/>
      <c r="K39" s="308"/>
      <c r="L39" s="303"/>
    </row>
    <row r="40" spans="1:13" s="191" customFormat="1" x14ac:dyDescent="0.25">
      <c r="A40" s="311">
        <v>21</v>
      </c>
      <c r="B40" s="188" t="s">
        <v>131</v>
      </c>
      <c r="C40" s="193">
        <v>41514</v>
      </c>
      <c r="D40" s="312">
        <v>41514</v>
      </c>
      <c r="E40" s="294">
        <v>3</v>
      </c>
      <c r="F40" s="313">
        <v>41591</v>
      </c>
      <c r="G40" s="294">
        <v>1</v>
      </c>
      <c r="H40" s="326">
        <v>41604</v>
      </c>
      <c r="I40" s="294">
        <v>3</v>
      </c>
      <c r="J40" s="294">
        <v>3</v>
      </c>
      <c r="K40" s="307">
        <v>41610</v>
      </c>
      <c r="L40" s="303" t="s">
        <v>254</v>
      </c>
    </row>
    <row r="41" spans="1:13" s="191" customFormat="1" x14ac:dyDescent="0.25">
      <c r="A41" s="311"/>
      <c r="B41" s="188" t="s">
        <v>60</v>
      </c>
      <c r="C41" s="193">
        <v>41514</v>
      </c>
      <c r="D41" s="312"/>
      <c r="E41" s="295"/>
      <c r="F41" s="314"/>
      <c r="G41" s="295"/>
      <c r="H41" s="327"/>
      <c r="I41" s="295"/>
      <c r="J41" s="295"/>
      <c r="K41" s="308"/>
      <c r="L41" s="303"/>
    </row>
    <row r="42" spans="1:13" s="168" customFormat="1" ht="17.25" customHeight="1" x14ac:dyDescent="0.25">
      <c r="A42" s="338">
        <v>22</v>
      </c>
      <c r="B42" s="260" t="s">
        <v>155</v>
      </c>
      <c r="C42" s="261">
        <v>41520</v>
      </c>
      <c r="D42" s="339">
        <v>41525</v>
      </c>
      <c r="E42" s="332">
        <v>3</v>
      </c>
      <c r="F42" s="340">
        <v>41554</v>
      </c>
      <c r="G42" s="332">
        <v>3</v>
      </c>
      <c r="H42" s="330">
        <v>41592</v>
      </c>
      <c r="I42" s="332">
        <v>3</v>
      </c>
      <c r="J42" s="334">
        <v>3</v>
      </c>
      <c r="K42" s="336">
        <v>41596</v>
      </c>
      <c r="L42" s="337" t="s">
        <v>224</v>
      </c>
      <c r="M42" s="282" t="s">
        <v>264</v>
      </c>
    </row>
    <row r="43" spans="1:13" s="168" customFormat="1" x14ac:dyDescent="0.25">
      <c r="A43" s="338"/>
      <c r="B43" s="260" t="s">
        <v>38</v>
      </c>
      <c r="C43" s="261">
        <v>41520</v>
      </c>
      <c r="D43" s="339"/>
      <c r="E43" s="333"/>
      <c r="F43" s="341"/>
      <c r="G43" s="333"/>
      <c r="H43" s="331"/>
      <c r="I43" s="333"/>
      <c r="J43" s="335"/>
      <c r="K43" s="337"/>
      <c r="L43" s="337"/>
      <c r="M43" s="283"/>
    </row>
    <row r="44" spans="1:13" s="168" customFormat="1" x14ac:dyDescent="0.25">
      <c r="A44" s="318">
        <v>23</v>
      </c>
      <c r="B44" s="169" t="s">
        <v>151</v>
      </c>
      <c r="C44" s="170">
        <v>41534</v>
      </c>
      <c r="D44" s="319">
        <v>41535</v>
      </c>
      <c r="E44" s="309">
        <v>3</v>
      </c>
      <c r="F44" s="320">
        <v>41586</v>
      </c>
      <c r="G44" s="309">
        <v>3</v>
      </c>
      <c r="H44" s="322">
        <v>41592</v>
      </c>
      <c r="I44" s="309">
        <v>3</v>
      </c>
      <c r="J44" s="324">
        <v>3</v>
      </c>
      <c r="K44" s="316">
        <v>41596</v>
      </c>
      <c r="L44" s="304" t="s">
        <v>224</v>
      </c>
    </row>
    <row r="45" spans="1:13" s="168" customFormat="1" x14ac:dyDescent="0.25">
      <c r="A45" s="318"/>
      <c r="B45" s="166" t="s">
        <v>165</v>
      </c>
      <c r="C45" s="172">
        <v>41514</v>
      </c>
      <c r="D45" s="319"/>
      <c r="E45" s="310"/>
      <c r="F45" s="321"/>
      <c r="G45" s="310"/>
      <c r="H45" s="323"/>
      <c r="I45" s="310"/>
      <c r="J45" s="325"/>
      <c r="K45" s="317"/>
      <c r="L45" s="304"/>
    </row>
    <row r="46" spans="1:13" s="168" customFormat="1" ht="22.5" customHeight="1" x14ac:dyDescent="0.25">
      <c r="A46" s="350">
        <v>24</v>
      </c>
      <c r="B46" s="262" t="s">
        <v>149</v>
      </c>
      <c r="C46" s="263">
        <v>41534</v>
      </c>
      <c r="D46" s="351">
        <v>41536</v>
      </c>
      <c r="E46" s="344">
        <v>3</v>
      </c>
      <c r="F46" s="352">
        <v>41586</v>
      </c>
      <c r="G46" s="344">
        <v>3</v>
      </c>
      <c r="H46" s="342">
        <v>41556</v>
      </c>
      <c r="I46" s="344">
        <v>1</v>
      </c>
      <c r="J46" s="346">
        <v>3</v>
      </c>
      <c r="K46" s="348">
        <v>41596</v>
      </c>
      <c r="L46" s="358" t="s">
        <v>224</v>
      </c>
      <c r="M46" s="284" t="s">
        <v>264</v>
      </c>
    </row>
    <row r="47" spans="1:13" s="168" customFormat="1" x14ac:dyDescent="0.25">
      <c r="A47" s="350"/>
      <c r="B47" s="264" t="s">
        <v>167</v>
      </c>
      <c r="C47" s="277">
        <v>41514</v>
      </c>
      <c r="D47" s="351"/>
      <c r="E47" s="345"/>
      <c r="F47" s="353"/>
      <c r="G47" s="345"/>
      <c r="H47" s="343"/>
      <c r="I47" s="345"/>
      <c r="J47" s="347"/>
      <c r="K47" s="349"/>
      <c r="L47" s="358"/>
      <c r="M47" s="285"/>
    </row>
    <row r="48" spans="1:13" s="168" customFormat="1" x14ac:dyDescent="0.25">
      <c r="A48" s="318">
        <v>25</v>
      </c>
      <c r="B48" s="169" t="s">
        <v>153</v>
      </c>
      <c r="C48" s="170">
        <v>41536</v>
      </c>
      <c r="D48" s="319">
        <v>41536</v>
      </c>
      <c r="E48" s="309">
        <v>3</v>
      </c>
      <c r="F48" s="320">
        <v>41586</v>
      </c>
      <c r="G48" s="309">
        <v>1</v>
      </c>
      <c r="H48" s="322">
        <v>41555</v>
      </c>
      <c r="I48" s="309">
        <v>1</v>
      </c>
      <c r="J48" s="324">
        <v>3</v>
      </c>
      <c r="K48" s="316">
        <v>41596</v>
      </c>
      <c r="L48" s="304" t="s">
        <v>224</v>
      </c>
    </row>
    <row r="49" spans="1:12" s="168" customFormat="1" x14ac:dyDescent="0.25">
      <c r="A49" s="318"/>
      <c r="B49" s="166" t="s">
        <v>169</v>
      </c>
      <c r="C49" s="172">
        <v>41514</v>
      </c>
      <c r="D49" s="319"/>
      <c r="E49" s="310"/>
      <c r="F49" s="321"/>
      <c r="G49" s="310"/>
      <c r="H49" s="323"/>
      <c r="I49" s="310"/>
      <c r="J49" s="325"/>
      <c r="K49" s="317"/>
      <c r="L49" s="304"/>
    </row>
    <row r="50" spans="1:12" s="168" customFormat="1" x14ac:dyDescent="0.25">
      <c r="A50" s="318">
        <v>26</v>
      </c>
      <c r="B50" s="169" t="s">
        <v>148</v>
      </c>
      <c r="C50" s="170">
        <v>41537</v>
      </c>
      <c r="D50" s="319">
        <v>41537</v>
      </c>
      <c r="E50" s="309">
        <v>3</v>
      </c>
      <c r="F50" s="320">
        <v>41544</v>
      </c>
      <c r="G50" s="309">
        <v>3</v>
      </c>
      <c r="H50" s="322">
        <v>41558</v>
      </c>
      <c r="I50" s="309">
        <v>1</v>
      </c>
      <c r="J50" s="324">
        <v>3</v>
      </c>
      <c r="K50" s="316">
        <v>41596</v>
      </c>
      <c r="L50" s="304" t="s">
        <v>224</v>
      </c>
    </row>
    <row r="51" spans="1:12" s="168" customFormat="1" x14ac:dyDescent="0.25">
      <c r="A51" s="318"/>
      <c r="B51" s="166" t="s">
        <v>172</v>
      </c>
      <c r="C51" s="172">
        <v>41514</v>
      </c>
      <c r="D51" s="319"/>
      <c r="E51" s="310"/>
      <c r="F51" s="321"/>
      <c r="G51" s="310"/>
      <c r="H51" s="323"/>
      <c r="I51" s="310"/>
      <c r="J51" s="325"/>
      <c r="K51" s="317"/>
      <c r="L51" s="304"/>
    </row>
    <row r="52" spans="1:12" s="168" customFormat="1" x14ac:dyDescent="0.25">
      <c r="A52" s="318">
        <v>27</v>
      </c>
      <c r="B52" s="173" t="s">
        <v>154</v>
      </c>
      <c r="C52" s="170">
        <v>41540</v>
      </c>
      <c r="D52" s="319">
        <v>41540</v>
      </c>
      <c r="E52" s="309">
        <v>3</v>
      </c>
      <c r="F52" s="320">
        <v>41586</v>
      </c>
      <c r="G52" s="309">
        <v>3</v>
      </c>
      <c r="H52" s="322">
        <v>41556</v>
      </c>
      <c r="I52" s="309">
        <v>1</v>
      </c>
      <c r="J52" s="324">
        <v>3</v>
      </c>
      <c r="K52" s="316">
        <v>41596</v>
      </c>
      <c r="L52" s="304" t="s">
        <v>224</v>
      </c>
    </row>
    <row r="53" spans="1:12" s="168" customFormat="1" x14ac:dyDescent="0.25">
      <c r="A53" s="318"/>
      <c r="B53" s="166" t="s">
        <v>175</v>
      </c>
      <c r="C53" s="172">
        <v>41514</v>
      </c>
      <c r="D53" s="319"/>
      <c r="E53" s="310"/>
      <c r="F53" s="321"/>
      <c r="G53" s="310"/>
      <c r="H53" s="323"/>
      <c r="I53" s="310"/>
      <c r="J53" s="325"/>
      <c r="K53" s="317"/>
      <c r="L53" s="304"/>
    </row>
    <row r="54" spans="1:12" s="191" customFormat="1" x14ac:dyDescent="0.25">
      <c r="A54" s="311">
        <v>28</v>
      </c>
      <c r="B54" s="194" t="s">
        <v>162</v>
      </c>
      <c r="C54" s="193">
        <v>41542</v>
      </c>
      <c r="D54" s="312">
        <v>41542</v>
      </c>
      <c r="E54" s="294">
        <v>3</v>
      </c>
      <c r="F54" s="313">
        <v>41554</v>
      </c>
      <c r="G54" s="294">
        <v>1</v>
      </c>
      <c r="H54" s="326">
        <v>41554</v>
      </c>
      <c r="I54" s="294">
        <v>3</v>
      </c>
      <c r="J54" s="354"/>
      <c r="K54" s="307">
        <v>41557</v>
      </c>
      <c r="L54" s="305" t="s">
        <v>253</v>
      </c>
    </row>
    <row r="55" spans="1:12" s="191" customFormat="1" x14ac:dyDescent="0.25">
      <c r="A55" s="311"/>
      <c r="B55" s="188" t="s">
        <v>178</v>
      </c>
      <c r="C55" s="193">
        <v>41541</v>
      </c>
      <c r="D55" s="312"/>
      <c r="E55" s="295"/>
      <c r="F55" s="314"/>
      <c r="G55" s="295"/>
      <c r="H55" s="327"/>
      <c r="I55" s="295"/>
      <c r="J55" s="355"/>
      <c r="K55" s="308"/>
      <c r="L55" s="303"/>
    </row>
    <row r="56" spans="1:12" s="168" customFormat="1" x14ac:dyDescent="0.25">
      <c r="A56" s="318">
        <v>29</v>
      </c>
      <c r="B56" s="173" t="s">
        <v>164</v>
      </c>
      <c r="C56" s="170">
        <v>41542</v>
      </c>
      <c r="D56" s="319">
        <v>41543</v>
      </c>
      <c r="E56" s="309">
        <v>3</v>
      </c>
      <c r="F56" s="320">
        <v>41554</v>
      </c>
      <c r="G56" s="309">
        <v>1</v>
      </c>
      <c r="H56" s="322">
        <v>41590</v>
      </c>
      <c r="I56" s="309">
        <v>3</v>
      </c>
      <c r="J56" s="324">
        <v>3</v>
      </c>
      <c r="K56" s="316">
        <v>41596</v>
      </c>
      <c r="L56" s="304" t="s">
        <v>224</v>
      </c>
    </row>
    <row r="57" spans="1:12" s="168" customFormat="1" x14ac:dyDescent="0.25">
      <c r="A57" s="318"/>
      <c r="B57" s="166" t="s">
        <v>182</v>
      </c>
      <c r="C57" s="170">
        <v>41543</v>
      </c>
      <c r="D57" s="319"/>
      <c r="E57" s="310"/>
      <c r="F57" s="321"/>
      <c r="G57" s="310"/>
      <c r="H57" s="323"/>
      <c r="I57" s="310"/>
      <c r="J57" s="325"/>
      <c r="K57" s="317"/>
      <c r="L57" s="304"/>
    </row>
    <row r="58" spans="1:12" s="168" customFormat="1" x14ac:dyDescent="0.25">
      <c r="A58" s="318">
        <v>30</v>
      </c>
      <c r="B58" s="173" t="s">
        <v>160</v>
      </c>
      <c r="C58" s="170">
        <v>41543</v>
      </c>
      <c r="D58" s="357">
        <v>41565</v>
      </c>
      <c r="E58" s="309">
        <v>3</v>
      </c>
      <c r="F58" s="320">
        <v>41586</v>
      </c>
      <c r="G58" s="309">
        <v>3</v>
      </c>
      <c r="H58" s="322">
        <v>41593</v>
      </c>
      <c r="I58" s="309">
        <v>3</v>
      </c>
      <c r="J58" s="324">
        <v>3</v>
      </c>
      <c r="K58" s="316">
        <v>41596</v>
      </c>
      <c r="L58" s="304" t="s">
        <v>224</v>
      </c>
    </row>
    <row r="59" spans="1:12" s="168" customFormat="1" x14ac:dyDescent="0.25">
      <c r="A59" s="318"/>
      <c r="B59" s="166" t="s">
        <v>184</v>
      </c>
      <c r="C59" s="170">
        <v>41543</v>
      </c>
      <c r="D59" s="357"/>
      <c r="E59" s="310"/>
      <c r="F59" s="321"/>
      <c r="G59" s="310"/>
      <c r="H59" s="323"/>
      <c r="I59" s="310"/>
      <c r="J59" s="325"/>
      <c r="K59" s="317"/>
      <c r="L59" s="304"/>
    </row>
    <row r="60" spans="1:12" s="191" customFormat="1" x14ac:dyDescent="0.25">
      <c r="A60" s="311">
        <v>31</v>
      </c>
      <c r="B60" s="195" t="s">
        <v>163</v>
      </c>
      <c r="C60" s="196">
        <v>41568</v>
      </c>
      <c r="D60" s="356">
        <v>41571</v>
      </c>
      <c r="E60" s="294">
        <v>3</v>
      </c>
      <c r="F60" s="313">
        <v>41552</v>
      </c>
      <c r="G60" s="294">
        <v>1</v>
      </c>
      <c r="H60" s="326">
        <v>41597</v>
      </c>
      <c r="I60" s="294">
        <v>3</v>
      </c>
      <c r="J60" s="294">
        <v>3</v>
      </c>
      <c r="K60" s="307">
        <v>41612</v>
      </c>
      <c r="L60" s="303" t="s">
        <v>252</v>
      </c>
    </row>
    <row r="61" spans="1:12" s="191" customFormat="1" x14ac:dyDescent="0.25">
      <c r="A61" s="311"/>
      <c r="B61" s="188" t="s">
        <v>199</v>
      </c>
      <c r="C61" s="196">
        <v>41544</v>
      </c>
      <c r="D61" s="356"/>
      <c r="E61" s="295"/>
      <c r="F61" s="314"/>
      <c r="G61" s="295"/>
      <c r="H61" s="327"/>
      <c r="I61" s="295"/>
      <c r="J61" s="295"/>
      <c r="K61" s="308"/>
      <c r="L61" s="303"/>
    </row>
    <row r="62" spans="1:12" s="191" customFormat="1" x14ac:dyDescent="0.25">
      <c r="A62" s="311">
        <v>32</v>
      </c>
      <c r="B62" s="195" t="s">
        <v>161</v>
      </c>
      <c r="C62" s="196">
        <v>41568</v>
      </c>
      <c r="D62" s="356">
        <v>41573</v>
      </c>
      <c r="E62" s="294">
        <v>3</v>
      </c>
      <c r="F62" s="313">
        <v>41586</v>
      </c>
      <c r="G62" s="294">
        <v>1</v>
      </c>
      <c r="H62" s="326">
        <v>41597</v>
      </c>
      <c r="I62" s="294">
        <v>3</v>
      </c>
      <c r="J62" s="294">
        <v>3</v>
      </c>
      <c r="K62" s="307">
        <v>41612</v>
      </c>
      <c r="L62" s="303" t="s">
        <v>252</v>
      </c>
    </row>
    <row r="63" spans="1:12" s="191" customFormat="1" x14ac:dyDescent="0.25">
      <c r="A63" s="311"/>
      <c r="B63" s="188" t="s">
        <v>180</v>
      </c>
      <c r="C63" s="196">
        <v>41571</v>
      </c>
      <c r="D63" s="356"/>
      <c r="E63" s="295"/>
      <c r="F63" s="314"/>
      <c r="G63" s="295"/>
      <c r="H63" s="327"/>
      <c r="I63" s="295"/>
      <c r="J63" s="295"/>
      <c r="K63" s="308"/>
      <c r="L63" s="303"/>
    </row>
    <row r="64" spans="1:12" s="168" customFormat="1" x14ac:dyDescent="0.25">
      <c r="A64" s="318">
        <v>33</v>
      </c>
      <c r="B64" s="174" t="s">
        <v>36</v>
      </c>
      <c r="C64" s="175">
        <v>41582</v>
      </c>
      <c r="D64" s="357">
        <v>41582</v>
      </c>
      <c r="E64" s="309">
        <v>3</v>
      </c>
      <c r="F64" s="320">
        <v>41586</v>
      </c>
      <c r="G64" s="309">
        <v>3</v>
      </c>
      <c r="H64" s="322">
        <v>41596</v>
      </c>
      <c r="I64" s="309">
        <v>3</v>
      </c>
      <c r="J64" s="324">
        <v>3</v>
      </c>
      <c r="K64" s="316">
        <v>41596</v>
      </c>
      <c r="L64" s="304" t="s">
        <v>224</v>
      </c>
    </row>
    <row r="65" spans="1:17" s="168" customFormat="1" x14ac:dyDescent="0.25">
      <c r="A65" s="318"/>
      <c r="B65" s="166" t="s">
        <v>188</v>
      </c>
      <c r="C65" s="175">
        <v>41582</v>
      </c>
      <c r="D65" s="357"/>
      <c r="E65" s="310"/>
      <c r="F65" s="321"/>
      <c r="G65" s="310"/>
      <c r="H65" s="323"/>
      <c r="I65" s="310"/>
      <c r="J65" s="325"/>
      <c r="K65" s="317"/>
      <c r="L65" s="304"/>
    </row>
    <row r="66" spans="1:17" s="191" customFormat="1" x14ac:dyDescent="0.25">
      <c r="A66" s="311">
        <v>34</v>
      </c>
      <c r="B66" s="195" t="s">
        <v>33</v>
      </c>
      <c r="C66" s="196">
        <v>41583</v>
      </c>
      <c r="D66" s="356">
        <v>41583</v>
      </c>
      <c r="E66" s="294">
        <v>3</v>
      </c>
      <c r="F66" s="313">
        <v>41586</v>
      </c>
      <c r="G66" s="294">
        <v>1</v>
      </c>
      <c r="H66" s="326">
        <v>41597</v>
      </c>
      <c r="I66" s="294">
        <v>3</v>
      </c>
      <c r="J66" s="294">
        <v>3</v>
      </c>
      <c r="K66" s="307">
        <v>41612</v>
      </c>
      <c r="L66" s="303" t="s">
        <v>252</v>
      </c>
    </row>
    <row r="67" spans="1:17" s="191" customFormat="1" x14ac:dyDescent="0.25">
      <c r="A67" s="311"/>
      <c r="B67" s="188" t="s">
        <v>191</v>
      </c>
      <c r="C67" s="196">
        <v>41583</v>
      </c>
      <c r="D67" s="356"/>
      <c r="E67" s="295"/>
      <c r="F67" s="314"/>
      <c r="G67" s="295"/>
      <c r="H67" s="327"/>
      <c r="I67" s="295"/>
      <c r="J67" s="295"/>
      <c r="K67" s="308"/>
      <c r="L67" s="303"/>
    </row>
    <row r="68" spans="1:17" s="191" customFormat="1" x14ac:dyDescent="0.25">
      <c r="A68" s="311">
        <v>35</v>
      </c>
      <c r="B68" s="195" t="s">
        <v>152</v>
      </c>
      <c r="C68" s="196">
        <v>41584</v>
      </c>
      <c r="D68" s="356">
        <v>41585</v>
      </c>
      <c r="E68" s="294">
        <v>3</v>
      </c>
      <c r="F68" s="313">
        <v>41591</v>
      </c>
      <c r="G68" s="294">
        <v>1</v>
      </c>
      <c r="H68" s="326">
        <v>41603</v>
      </c>
      <c r="I68" s="294">
        <v>3</v>
      </c>
      <c r="J68" s="294">
        <v>3</v>
      </c>
      <c r="K68" s="307">
        <v>41612</v>
      </c>
      <c r="L68" s="303" t="s">
        <v>252</v>
      </c>
    </row>
    <row r="69" spans="1:17" s="191" customFormat="1" x14ac:dyDescent="0.25">
      <c r="A69" s="311"/>
      <c r="B69" s="188" t="s">
        <v>207</v>
      </c>
      <c r="C69" s="196">
        <v>41584</v>
      </c>
      <c r="D69" s="356"/>
      <c r="E69" s="295"/>
      <c r="F69" s="314"/>
      <c r="G69" s="295"/>
      <c r="H69" s="327"/>
      <c r="I69" s="295"/>
      <c r="J69" s="295"/>
      <c r="K69" s="308"/>
      <c r="L69" s="303"/>
    </row>
    <row r="70" spans="1:17" s="191" customFormat="1" x14ac:dyDescent="0.25">
      <c r="A70" s="311">
        <v>36</v>
      </c>
      <c r="B70" s="195" t="s">
        <v>186</v>
      </c>
      <c r="C70" s="193">
        <v>41591</v>
      </c>
      <c r="D70" s="356">
        <v>41593</v>
      </c>
      <c r="E70" s="294">
        <v>3</v>
      </c>
      <c r="F70" s="313">
        <v>41606</v>
      </c>
      <c r="G70" s="294">
        <v>1</v>
      </c>
      <c r="H70" s="326">
        <v>41599</v>
      </c>
      <c r="I70" s="294">
        <v>3</v>
      </c>
      <c r="J70" s="294">
        <v>3</v>
      </c>
      <c r="K70" s="307">
        <v>41612</v>
      </c>
      <c r="L70" s="303" t="s">
        <v>252</v>
      </c>
    </row>
    <row r="71" spans="1:17" s="191" customFormat="1" x14ac:dyDescent="0.25">
      <c r="A71" s="311"/>
      <c r="B71" s="188" t="s">
        <v>158</v>
      </c>
      <c r="C71" s="193">
        <v>41591</v>
      </c>
      <c r="D71" s="356"/>
      <c r="E71" s="295"/>
      <c r="F71" s="314"/>
      <c r="G71" s="295"/>
      <c r="H71" s="327"/>
      <c r="I71" s="295"/>
      <c r="J71" s="295"/>
      <c r="K71" s="308"/>
      <c r="L71" s="303"/>
    </row>
    <row r="72" spans="1:17" s="191" customFormat="1" x14ac:dyDescent="0.25">
      <c r="A72" s="311">
        <v>37</v>
      </c>
      <c r="B72" s="195" t="s">
        <v>193</v>
      </c>
      <c r="C72" s="193">
        <v>41591</v>
      </c>
      <c r="D72" s="356">
        <v>41596</v>
      </c>
      <c r="E72" s="294">
        <v>3</v>
      </c>
      <c r="F72" s="313">
        <v>41596</v>
      </c>
      <c r="G72" s="294">
        <v>1</v>
      </c>
      <c r="H72" s="326">
        <v>41599</v>
      </c>
      <c r="I72" s="294">
        <v>3</v>
      </c>
      <c r="J72" s="294">
        <v>3</v>
      </c>
      <c r="K72" s="307">
        <v>41612</v>
      </c>
      <c r="L72" s="303" t="s">
        <v>252</v>
      </c>
    </row>
    <row r="73" spans="1:17" s="191" customFormat="1" ht="6" customHeight="1" x14ac:dyDescent="0.25">
      <c r="A73" s="311"/>
      <c r="B73" s="188" t="s">
        <v>159</v>
      </c>
      <c r="C73" s="193">
        <v>41591</v>
      </c>
      <c r="D73" s="356"/>
      <c r="E73" s="295"/>
      <c r="F73" s="314"/>
      <c r="G73" s="295"/>
      <c r="H73" s="327"/>
      <c r="I73" s="295"/>
      <c r="J73" s="295"/>
      <c r="K73" s="308"/>
      <c r="L73" s="303"/>
    </row>
    <row r="74" spans="1:17" s="191" customFormat="1" ht="15.75" x14ac:dyDescent="0.25">
      <c r="A74" s="292">
        <v>51</v>
      </c>
      <c r="B74" s="272" t="s">
        <v>265</v>
      </c>
      <c r="C74" s="273">
        <v>41708</v>
      </c>
      <c r="D74" s="293">
        <v>41708</v>
      </c>
      <c r="E74" s="294">
        <v>3</v>
      </c>
      <c r="F74" s="296">
        <v>41712</v>
      </c>
      <c r="G74" s="286">
        <v>3</v>
      </c>
      <c r="H74" s="298">
        <v>41709</v>
      </c>
      <c r="I74" s="286">
        <v>3</v>
      </c>
      <c r="J74" s="288">
        <v>3</v>
      </c>
      <c r="K74" s="289">
        <v>41712</v>
      </c>
      <c r="L74" s="291" t="s">
        <v>266</v>
      </c>
      <c r="M74" s="280" t="s">
        <v>269</v>
      </c>
    </row>
    <row r="75" spans="1:17" s="191" customFormat="1" ht="27" customHeight="1" x14ac:dyDescent="0.25">
      <c r="A75" s="292"/>
      <c r="B75" s="276" t="s">
        <v>270</v>
      </c>
      <c r="C75" s="273">
        <v>41708</v>
      </c>
      <c r="D75" s="293"/>
      <c r="E75" s="295"/>
      <c r="F75" s="297"/>
      <c r="G75" s="287"/>
      <c r="H75" s="299"/>
      <c r="I75" s="287"/>
      <c r="J75" s="287"/>
      <c r="K75" s="290"/>
      <c r="L75" s="281"/>
      <c r="M75" s="281"/>
    </row>
    <row r="76" spans="1:17" s="191" customFormat="1" ht="15.75" x14ac:dyDescent="0.25">
      <c r="A76" s="292">
        <v>75</v>
      </c>
      <c r="B76" s="272" t="s">
        <v>10</v>
      </c>
      <c r="C76" s="273">
        <v>41754</v>
      </c>
      <c r="D76" s="293">
        <v>41754</v>
      </c>
      <c r="E76" s="294">
        <v>3</v>
      </c>
      <c r="F76" s="296">
        <v>41775</v>
      </c>
      <c r="G76" s="286">
        <v>3</v>
      </c>
      <c r="H76" s="298">
        <v>41903</v>
      </c>
      <c r="I76" s="286">
        <v>3</v>
      </c>
      <c r="J76" s="288"/>
      <c r="K76" s="289">
        <v>41904</v>
      </c>
      <c r="L76" s="300" t="s">
        <v>267</v>
      </c>
      <c r="M76" s="258"/>
    </row>
    <row r="77" spans="1:17" s="191" customFormat="1" ht="15.75" x14ac:dyDescent="0.25">
      <c r="A77" s="292"/>
      <c r="B77" s="272" t="s">
        <v>268</v>
      </c>
      <c r="C77" s="274">
        <v>41754</v>
      </c>
      <c r="D77" s="293"/>
      <c r="E77" s="295"/>
      <c r="F77" s="297"/>
      <c r="G77" s="287"/>
      <c r="H77" s="299"/>
      <c r="I77" s="287"/>
      <c r="J77" s="287"/>
      <c r="K77" s="290"/>
      <c r="L77" s="301"/>
      <c r="M77" s="258"/>
    </row>
    <row r="78" spans="1:17" s="191" customFormat="1" x14ac:dyDescent="0.25">
      <c r="A78" s="265"/>
      <c r="B78" s="266"/>
      <c r="C78" s="267"/>
      <c r="D78" s="268"/>
      <c r="E78" s="269"/>
      <c r="F78" s="268"/>
      <c r="G78" s="269"/>
      <c r="H78" s="270"/>
      <c r="I78" s="269"/>
      <c r="J78" s="269"/>
      <c r="K78" s="271"/>
      <c r="L78" s="271"/>
    </row>
    <row r="79" spans="1:17" s="191" customFormat="1" x14ac:dyDescent="0.25">
      <c r="A79" s="265"/>
      <c r="B79" s="266"/>
      <c r="C79" s="267"/>
      <c r="D79" s="268"/>
      <c r="E79" s="269"/>
      <c r="F79" s="268"/>
      <c r="G79" s="269"/>
      <c r="H79" s="270"/>
      <c r="I79" s="269"/>
      <c r="J79" s="269"/>
      <c r="K79" s="271"/>
      <c r="L79" s="271"/>
    </row>
    <row r="80" spans="1:17" s="259" customFormat="1" ht="15" customHeight="1" x14ac:dyDescent="0.25">
      <c r="A80" s="265"/>
      <c r="B80" s="266"/>
      <c r="C80" s="267"/>
      <c r="D80" s="268"/>
      <c r="E80" s="269"/>
      <c r="F80" s="268"/>
      <c r="G80" s="269"/>
      <c r="H80" s="270"/>
      <c r="I80" s="269"/>
      <c r="J80" s="269"/>
      <c r="K80" s="271"/>
      <c r="L80" s="271"/>
      <c r="M80" s="191"/>
      <c r="N80" s="191"/>
      <c r="O80" s="191"/>
      <c r="P80" s="191"/>
      <c r="Q80" s="191"/>
    </row>
    <row r="81" spans="1:17" s="259" customFormat="1" ht="15" customHeight="1" x14ac:dyDescent="0.25">
      <c r="A81" s="265"/>
      <c r="B81" s="266"/>
      <c r="C81" s="267"/>
      <c r="D81" s="268"/>
      <c r="E81" s="269"/>
      <c r="F81" s="268"/>
      <c r="G81" s="269"/>
      <c r="H81" s="270"/>
      <c r="I81" s="269"/>
      <c r="J81" s="269"/>
      <c r="K81" s="271"/>
      <c r="L81" s="271"/>
      <c r="M81" s="191"/>
      <c r="N81" s="191"/>
      <c r="O81" s="191"/>
      <c r="P81" s="191"/>
      <c r="Q81" s="191"/>
    </row>
    <row r="82" spans="1:17" s="259" customFormat="1" ht="15" customHeight="1" x14ac:dyDescent="0.25">
      <c r="A82" s="265"/>
      <c r="B82" s="266"/>
      <c r="C82" s="267"/>
      <c r="D82" s="268"/>
      <c r="E82" s="269"/>
      <c r="F82" s="268"/>
      <c r="G82" s="269"/>
      <c r="H82" s="270"/>
      <c r="I82" s="269"/>
      <c r="J82" s="269"/>
      <c r="K82" s="271"/>
      <c r="L82" s="271"/>
      <c r="M82" s="191"/>
      <c r="N82" s="191"/>
      <c r="O82" s="191"/>
      <c r="P82" s="191"/>
      <c r="Q82" s="191"/>
    </row>
    <row r="83" spans="1:17" s="259" customFormat="1" ht="15" customHeight="1" x14ac:dyDescent="0.25">
      <c r="A83" s="265"/>
      <c r="B83" s="266"/>
      <c r="C83" s="267"/>
      <c r="D83" s="268"/>
      <c r="E83" s="269"/>
      <c r="F83" s="268"/>
      <c r="G83" s="269"/>
      <c r="H83" s="270"/>
      <c r="I83" s="269"/>
      <c r="J83" s="269"/>
      <c r="K83" s="271"/>
      <c r="L83" s="271"/>
      <c r="M83" s="191"/>
      <c r="N83" s="191"/>
      <c r="O83" s="191"/>
      <c r="P83" s="191"/>
      <c r="Q83" s="191"/>
    </row>
    <row r="84" spans="1:17" s="259" customFormat="1" ht="15" customHeight="1" x14ac:dyDescent="0.25">
      <c r="A84" s="259" t="s">
        <v>260</v>
      </c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</row>
    <row r="85" spans="1:17" s="259" customFormat="1" ht="15" customHeight="1" x14ac:dyDescent="0.25"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</row>
    <row r="86" spans="1:17" s="214" customFormat="1" ht="61.5" x14ac:dyDescent="0.25">
      <c r="A86" s="259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59"/>
      <c r="N86" s="259"/>
      <c r="O86" s="259"/>
      <c r="P86" s="259"/>
      <c r="Q86" s="259"/>
    </row>
    <row r="87" spans="1:17" s="214" customFormat="1" ht="61.5" x14ac:dyDescent="0.25">
      <c r="A87" s="259"/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59"/>
      <c r="N87" s="259"/>
      <c r="O87" s="259"/>
      <c r="P87" s="259"/>
      <c r="Q87" s="259"/>
    </row>
    <row r="88" spans="1:17" ht="61.5" x14ac:dyDescent="0.25">
      <c r="A88" s="259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59"/>
      <c r="N88" s="259"/>
      <c r="O88" s="259"/>
      <c r="P88" s="259"/>
      <c r="Q88" s="259"/>
    </row>
    <row r="89" spans="1:17" ht="61.5" x14ac:dyDescent="0.25">
      <c r="A89" s="259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59"/>
      <c r="N89" s="259"/>
      <c r="O89" s="259"/>
      <c r="P89" s="259"/>
      <c r="Q89" s="259"/>
    </row>
    <row r="90" spans="1:17" x14ac:dyDescent="0.25">
      <c r="A90" s="362">
        <v>38</v>
      </c>
      <c r="B90" s="212" t="s">
        <v>187</v>
      </c>
      <c r="C90" s="213">
        <v>41607</v>
      </c>
      <c r="D90" s="363">
        <v>41670</v>
      </c>
      <c r="E90" s="364">
        <v>3</v>
      </c>
      <c r="F90" s="366"/>
      <c r="G90" s="364"/>
      <c r="H90" s="368"/>
      <c r="I90" s="364"/>
      <c r="J90" s="364"/>
      <c r="K90" s="370"/>
      <c r="L90" s="359"/>
      <c r="M90" s="214"/>
      <c r="N90" s="214"/>
      <c r="O90" s="214"/>
      <c r="P90" s="214"/>
      <c r="Q90" s="214"/>
    </row>
    <row r="91" spans="1:17" x14ac:dyDescent="0.25">
      <c r="A91" s="362"/>
      <c r="B91" s="215" t="s">
        <v>257</v>
      </c>
      <c r="C91" s="213">
        <v>41669</v>
      </c>
      <c r="D91" s="363"/>
      <c r="E91" s="365"/>
      <c r="F91" s="367"/>
      <c r="G91" s="365"/>
      <c r="H91" s="369"/>
      <c r="I91" s="365"/>
      <c r="J91" s="365"/>
      <c r="K91" s="371"/>
      <c r="L91" s="359"/>
      <c r="M91" s="214"/>
      <c r="N91" s="214"/>
      <c r="O91" s="214"/>
      <c r="P91" s="214"/>
      <c r="Q91" s="214"/>
    </row>
    <row r="92" spans="1:17" x14ac:dyDescent="0.25">
      <c r="A92" s="372"/>
      <c r="B92" s="65"/>
      <c r="C92" s="66"/>
      <c r="D92" s="373"/>
      <c r="E92" s="374"/>
      <c r="F92" s="376"/>
      <c r="G92" s="374"/>
      <c r="H92" s="378"/>
      <c r="I92" s="374"/>
      <c r="J92" s="380"/>
      <c r="K92" s="382"/>
      <c r="L92" s="360"/>
    </row>
    <row r="93" spans="1:17" x14ac:dyDescent="0.25">
      <c r="A93" s="372"/>
      <c r="B93" s="3"/>
      <c r="C93" s="4"/>
      <c r="D93" s="373"/>
      <c r="E93" s="375"/>
      <c r="F93" s="377"/>
      <c r="G93" s="375"/>
      <c r="H93" s="379"/>
      <c r="I93" s="375"/>
      <c r="J93" s="381"/>
      <c r="K93" s="383"/>
      <c r="L93" s="361"/>
    </row>
    <row r="94" spans="1:17" x14ac:dyDescent="0.25">
      <c r="A94" s="372"/>
      <c r="B94" s="65"/>
      <c r="C94" s="66"/>
      <c r="D94" s="373"/>
      <c r="E94" s="374"/>
      <c r="F94" s="376"/>
      <c r="G94" s="374"/>
      <c r="H94" s="378"/>
      <c r="I94" s="374"/>
      <c r="J94" s="380"/>
      <c r="K94" s="382"/>
      <c r="L94" s="360"/>
    </row>
    <row r="95" spans="1:17" x14ac:dyDescent="0.25">
      <c r="A95" s="372"/>
      <c r="B95" s="3"/>
      <c r="C95" s="4"/>
      <c r="D95" s="373"/>
      <c r="E95" s="375"/>
      <c r="F95" s="377"/>
      <c r="G95" s="375"/>
      <c r="H95" s="379"/>
      <c r="I95" s="375"/>
      <c r="J95" s="381"/>
      <c r="K95" s="383"/>
      <c r="L95" s="361"/>
    </row>
    <row r="96" spans="1:17" x14ac:dyDescent="0.25">
      <c r="A96" s="372"/>
      <c r="B96" s="65"/>
      <c r="C96" s="66"/>
      <c r="D96" s="373"/>
      <c r="E96" s="374"/>
      <c r="F96" s="376"/>
      <c r="G96" s="374"/>
      <c r="H96" s="378"/>
      <c r="I96" s="374"/>
      <c r="J96" s="380"/>
      <c r="K96" s="382"/>
      <c r="L96" s="360"/>
    </row>
    <row r="97" spans="1:12" x14ac:dyDescent="0.25">
      <c r="A97" s="372"/>
      <c r="B97" s="3"/>
      <c r="C97" s="4"/>
      <c r="D97" s="373"/>
      <c r="E97" s="375"/>
      <c r="F97" s="377"/>
      <c r="G97" s="375"/>
      <c r="H97" s="379"/>
      <c r="I97" s="375"/>
      <c r="J97" s="381"/>
      <c r="K97" s="383"/>
      <c r="L97" s="361"/>
    </row>
    <row r="98" spans="1:12" x14ac:dyDescent="0.25">
      <c r="A98" s="372"/>
      <c r="B98" s="65"/>
      <c r="C98" s="66"/>
      <c r="D98" s="373"/>
      <c r="E98" s="374"/>
      <c r="F98" s="376"/>
      <c r="G98" s="374"/>
      <c r="H98" s="378"/>
      <c r="I98" s="374"/>
      <c r="J98" s="380"/>
      <c r="K98" s="382"/>
      <c r="L98" s="360"/>
    </row>
    <row r="99" spans="1:12" x14ac:dyDescent="0.25">
      <c r="A99" s="372"/>
      <c r="B99" s="3"/>
      <c r="C99" s="4"/>
      <c r="D99" s="373"/>
      <c r="E99" s="375"/>
      <c r="F99" s="377"/>
      <c r="G99" s="375"/>
      <c r="H99" s="379"/>
      <c r="I99" s="375"/>
      <c r="J99" s="381"/>
      <c r="K99" s="383"/>
      <c r="L99" s="361"/>
    </row>
    <row r="100" spans="1:12" x14ac:dyDescent="0.25">
      <c r="L100" s="360"/>
    </row>
    <row r="101" spans="1:12" x14ac:dyDescent="0.25">
      <c r="L101" s="361"/>
    </row>
    <row r="102" spans="1:12" x14ac:dyDescent="0.25">
      <c r="L102" s="360"/>
    </row>
    <row r="103" spans="1:12" x14ac:dyDescent="0.25">
      <c r="L103" s="361"/>
    </row>
    <row r="104" spans="1:12" x14ac:dyDescent="0.25">
      <c r="L104" s="360"/>
    </row>
    <row r="105" spans="1:12" x14ac:dyDescent="0.25">
      <c r="L105" s="361"/>
    </row>
    <row r="106" spans="1:12" x14ac:dyDescent="0.25">
      <c r="L106" s="360"/>
    </row>
    <row r="107" spans="1:12" x14ac:dyDescent="0.25">
      <c r="L107" s="361"/>
    </row>
    <row r="108" spans="1:12" x14ac:dyDescent="0.25">
      <c r="L108" s="360"/>
    </row>
    <row r="109" spans="1:12" x14ac:dyDescent="0.25">
      <c r="L109" s="361"/>
    </row>
    <row r="110" spans="1:12" x14ac:dyDescent="0.25">
      <c r="L110" s="360"/>
    </row>
    <row r="111" spans="1:12" x14ac:dyDescent="0.25">
      <c r="L111" s="361"/>
    </row>
    <row r="112" spans="1:12" x14ac:dyDescent="0.25">
      <c r="L112" s="360"/>
    </row>
    <row r="113" spans="12:12" x14ac:dyDescent="0.25">
      <c r="L113" s="361"/>
    </row>
    <row r="114" spans="12:12" x14ac:dyDescent="0.25">
      <c r="L114" s="360"/>
    </row>
    <row r="115" spans="12:12" x14ac:dyDescent="0.25">
      <c r="L115" s="361"/>
    </row>
    <row r="116" spans="12:12" x14ac:dyDescent="0.25">
      <c r="L116" s="360"/>
    </row>
    <row r="117" spans="12:12" x14ac:dyDescent="0.25">
      <c r="L117" s="361"/>
    </row>
    <row r="118" spans="12:12" x14ac:dyDescent="0.25">
      <c r="L118" s="360"/>
    </row>
    <row r="119" spans="12:12" x14ac:dyDescent="0.25">
      <c r="L119" s="361"/>
    </row>
    <row r="120" spans="12:12" x14ac:dyDescent="0.25">
      <c r="L120" s="360"/>
    </row>
    <row r="121" spans="12:12" x14ac:dyDescent="0.25">
      <c r="L121" s="361"/>
    </row>
    <row r="122" spans="12:12" x14ac:dyDescent="0.25">
      <c r="L122" s="360"/>
    </row>
    <row r="123" spans="12:12" x14ac:dyDescent="0.25">
      <c r="L123" s="361"/>
    </row>
    <row r="124" spans="12:12" x14ac:dyDescent="0.25">
      <c r="L124" s="360"/>
    </row>
    <row r="125" spans="12:12" x14ac:dyDescent="0.25">
      <c r="L125" s="361"/>
    </row>
    <row r="126" spans="12:12" x14ac:dyDescent="0.25">
      <c r="L126" s="360"/>
    </row>
    <row r="127" spans="12:12" x14ac:dyDescent="0.25">
      <c r="L127" s="361"/>
    </row>
    <row r="128" spans="12:12" x14ac:dyDescent="0.25">
      <c r="L128" s="360"/>
    </row>
    <row r="129" spans="12:12" x14ac:dyDescent="0.25">
      <c r="L129" s="361"/>
    </row>
    <row r="130" spans="12:12" x14ac:dyDescent="0.25">
      <c r="L130" s="360"/>
    </row>
    <row r="131" spans="12:12" x14ac:dyDescent="0.25">
      <c r="L131" s="361"/>
    </row>
    <row r="132" spans="12:12" x14ac:dyDescent="0.25">
      <c r="L132" s="360"/>
    </row>
    <row r="133" spans="12:12" x14ac:dyDescent="0.25">
      <c r="L133" s="361"/>
    </row>
    <row r="134" spans="12:12" x14ac:dyDescent="0.25">
      <c r="L134" s="360"/>
    </row>
    <row r="135" spans="12:12" x14ac:dyDescent="0.25">
      <c r="L135" s="361"/>
    </row>
    <row r="136" spans="12:12" x14ac:dyDescent="0.25">
      <c r="L136" s="360"/>
    </row>
    <row r="137" spans="12:12" x14ac:dyDescent="0.25">
      <c r="L137" s="361"/>
    </row>
    <row r="138" spans="12:12" x14ac:dyDescent="0.25">
      <c r="L138" s="360"/>
    </row>
    <row r="139" spans="12:12" x14ac:dyDescent="0.25">
      <c r="L139" s="361"/>
    </row>
    <row r="140" spans="12:12" x14ac:dyDescent="0.25">
      <c r="L140" s="360"/>
    </row>
    <row r="141" spans="12:12" x14ac:dyDescent="0.25">
      <c r="L141" s="361"/>
    </row>
    <row r="142" spans="12:12" x14ac:dyDescent="0.25">
      <c r="L142" s="360"/>
    </row>
    <row r="143" spans="12:12" x14ac:dyDescent="0.25">
      <c r="L143" s="361"/>
    </row>
    <row r="144" spans="12:12" x14ac:dyDescent="0.25">
      <c r="L144" s="360"/>
    </row>
    <row r="145" spans="12:12" x14ac:dyDescent="0.25">
      <c r="L145" s="361"/>
    </row>
    <row r="146" spans="12:12" x14ac:dyDescent="0.25">
      <c r="L146" s="360"/>
    </row>
    <row r="147" spans="12:12" x14ac:dyDescent="0.25">
      <c r="L147" s="361"/>
    </row>
    <row r="148" spans="12:12" x14ac:dyDescent="0.25">
      <c r="L148" s="360"/>
    </row>
    <row r="149" spans="12:12" x14ac:dyDescent="0.25">
      <c r="L149" s="361"/>
    </row>
    <row r="150" spans="12:12" x14ac:dyDescent="0.25">
      <c r="L150" s="360"/>
    </row>
    <row r="151" spans="12:12" x14ac:dyDescent="0.25">
      <c r="L151" s="361"/>
    </row>
    <row r="152" spans="12:12" x14ac:dyDescent="0.25">
      <c r="L152" s="360"/>
    </row>
    <row r="153" spans="12:12" x14ac:dyDescent="0.25">
      <c r="L153" s="361"/>
    </row>
    <row r="154" spans="12:12" x14ac:dyDescent="0.25">
      <c r="L154" s="360"/>
    </row>
    <row r="155" spans="12:12" x14ac:dyDescent="0.25">
      <c r="L155" s="361"/>
    </row>
    <row r="156" spans="12:12" x14ac:dyDescent="0.25">
      <c r="L156" s="360"/>
    </row>
    <row r="157" spans="12:12" x14ac:dyDescent="0.25">
      <c r="L157" s="361"/>
    </row>
    <row r="158" spans="12:12" x14ac:dyDescent="0.25">
      <c r="L158" s="360"/>
    </row>
    <row r="159" spans="12:12" x14ac:dyDescent="0.25">
      <c r="L159" s="361"/>
    </row>
    <row r="160" spans="12:12" x14ac:dyDescent="0.25">
      <c r="L160" s="360"/>
    </row>
    <row r="161" spans="12:12" x14ac:dyDescent="0.25">
      <c r="L161" s="361"/>
    </row>
    <row r="162" spans="12:12" x14ac:dyDescent="0.25">
      <c r="L162" s="360"/>
    </row>
    <row r="163" spans="12:12" x14ac:dyDescent="0.25">
      <c r="L163" s="361"/>
    </row>
    <row r="164" spans="12:12" x14ac:dyDescent="0.25">
      <c r="L164" s="360"/>
    </row>
    <row r="165" spans="12:12" x14ac:dyDescent="0.25">
      <c r="L165" s="361"/>
    </row>
    <row r="166" spans="12:12" x14ac:dyDescent="0.25">
      <c r="L166" s="360"/>
    </row>
    <row r="167" spans="12:12" x14ac:dyDescent="0.25">
      <c r="L167" s="361"/>
    </row>
    <row r="168" spans="12:12" x14ac:dyDescent="0.25">
      <c r="L168" s="360"/>
    </row>
    <row r="169" spans="12:12" x14ac:dyDescent="0.25">
      <c r="L169" s="361"/>
    </row>
    <row r="170" spans="12:12" x14ac:dyDescent="0.25">
      <c r="L170" s="360"/>
    </row>
    <row r="171" spans="12:12" x14ac:dyDescent="0.25">
      <c r="L171" s="361"/>
    </row>
    <row r="172" spans="12:12" x14ac:dyDescent="0.25">
      <c r="L172" s="360"/>
    </row>
    <row r="173" spans="12:12" x14ac:dyDescent="0.25">
      <c r="L173" s="361"/>
    </row>
    <row r="174" spans="12:12" x14ac:dyDescent="0.25">
      <c r="L174" s="360"/>
    </row>
    <row r="175" spans="12:12" x14ac:dyDescent="0.25">
      <c r="L175" s="361"/>
    </row>
  </sheetData>
  <mergeCells count="471">
    <mergeCell ref="A98:A99"/>
    <mergeCell ref="D98:D99"/>
    <mergeCell ref="E98:E99"/>
    <mergeCell ref="F98:F99"/>
    <mergeCell ref="G98:G99"/>
    <mergeCell ref="H98:H99"/>
    <mergeCell ref="I98:I99"/>
    <mergeCell ref="J98:J99"/>
    <mergeCell ref="K98:K99"/>
    <mergeCell ref="A96:A97"/>
    <mergeCell ref="D96:D97"/>
    <mergeCell ref="E96:E97"/>
    <mergeCell ref="F96:F97"/>
    <mergeCell ref="G96:G97"/>
    <mergeCell ref="H96:H97"/>
    <mergeCell ref="I96:I97"/>
    <mergeCell ref="J96:J97"/>
    <mergeCell ref="K96:K97"/>
    <mergeCell ref="K92:K93"/>
    <mergeCell ref="A94:A95"/>
    <mergeCell ref="D94:D95"/>
    <mergeCell ref="E94:E95"/>
    <mergeCell ref="F94:F95"/>
    <mergeCell ref="G94:G95"/>
    <mergeCell ref="H94:H95"/>
    <mergeCell ref="I94:I95"/>
    <mergeCell ref="J94:J95"/>
    <mergeCell ref="K94:K95"/>
    <mergeCell ref="L162:L163"/>
    <mergeCell ref="L164:L165"/>
    <mergeCell ref="L166:L167"/>
    <mergeCell ref="L168:L169"/>
    <mergeCell ref="L170:L171"/>
    <mergeCell ref="L172:L173"/>
    <mergeCell ref="L174:L175"/>
    <mergeCell ref="A90:A91"/>
    <mergeCell ref="D90:D91"/>
    <mergeCell ref="E90:E91"/>
    <mergeCell ref="F90:F91"/>
    <mergeCell ref="G90:G91"/>
    <mergeCell ref="H90:H91"/>
    <mergeCell ref="I90:I91"/>
    <mergeCell ref="J90:J91"/>
    <mergeCell ref="K90:K91"/>
    <mergeCell ref="A92:A93"/>
    <mergeCell ref="D92:D93"/>
    <mergeCell ref="E92:E93"/>
    <mergeCell ref="F92:F93"/>
    <mergeCell ref="G92:G93"/>
    <mergeCell ref="H92:H93"/>
    <mergeCell ref="I92:I93"/>
    <mergeCell ref="J92:J93"/>
    <mergeCell ref="L144:L14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26:L127"/>
    <mergeCell ref="L128:L129"/>
    <mergeCell ref="L130:L131"/>
    <mergeCell ref="L132:L133"/>
    <mergeCell ref="L134:L135"/>
    <mergeCell ref="L136:L137"/>
    <mergeCell ref="L138:L139"/>
    <mergeCell ref="L140:L141"/>
    <mergeCell ref="L142:L143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70:L71"/>
    <mergeCell ref="L72:L73"/>
    <mergeCell ref="H70:H71"/>
    <mergeCell ref="I70:I71"/>
    <mergeCell ref="J70:J71"/>
    <mergeCell ref="K70:K71"/>
    <mergeCell ref="A72:A73"/>
    <mergeCell ref="D72:D73"/>
    <mergeCell ref="E72:E73"/>
    <mergeCell ref="F72:F73"/>
    <mergeCell ref="L60:L61"/>
    <mergeCell ref="L62:L63"/>
    <mergeCell ref="L66:L67"/>
    <mergeCell ref="L68:L69"/>
    <mergeCell ref="L42:L43"/>
    <mergeCell ref="L44:L45"/>
    <mergeCell ref="L46:L47"/>
    <mergeCell ref="L48:L49"/>
    <mergeCell ref="L50:L51"/>
    <mergeCell ref="L52:L53"/>
    <mergeCell ref="L56:L57"/>
    <mergeCell ref="L58:L59"/>
    <mergeCell ref="L64:L65"/>
    <mergeCell ref="G72:G73"/>
    <mergeCell ref="H72:H73"/>
    <mergeCell ref="I72:I73"/>
    <mergeCell ref="J72:J73"/>
    <mergeCell ref="K72:K73"/>
    <mergeCell ref="A70:A71"/>
    <mergeCell ref="D70:D71"/>
    <mergeCell ref="E70:E71"/>
    <mergeCell ref="F70:F71"/>
    <mergeCell ref="G70:G71"/>
    <mergeCell ref="H66:H67"/>
    <mergeCell ref="I66:I67"/>
    <mergeCell ref="J66:J67"/>
    <mergeCell ref="K66:K67"/>
    <mergeCell ref="A68:A69"/>
    <mergeCell ref="D68:D69"/>
    <mergeCell ref="E68:E69"/>
    <mergeCell ref="F68:F69"/>
    <mergeCell ref="G68:G69"/>
    <mergeCell ref="H68:H69"/>
    <mergeCell ref="I68:I69"/>
    <mergeCell ref="J68:J69"/>
    <mergeCell ref="K68:K69"/>
    <mergeCell ref="A66:A67"/>
    <mergeCell ref="D66:D67"/>
    <mergeCell ref="E66:E67"/>
    <mergeCell ref="F66:F67"/>
    <mergeCell ref="G66:G67"/>
    <mergeCell ref="H62:H63"/>
    <mergeCell ref="I62:I63"/>
    <mergeCell ref="J62:J63"/>
    <mergeCell ref="K62:K63"/>
    <mergeCell ref="A64:A65"/>
    <mergeCell ref="D64:D65"/>
    <mergeCell ref="E64:E65"/>
    <mergeCell ref="F64:F65"/>
    <mergeCell ref="G64:G65"/>
    <mergeCell ref="H64:H65"/>
    <mergeCell ref="I64:I65"/>
    <mergeCell ref="J64:J65"/>
    <mergeCell ref="K64:K65"/>
    <mergeCell ref="A62:A63"/>
    <mergeCell ref="D62:D63"/>
    <mergeCell ref="E62:E63"/>
    <mergeCell ref="F62:F63"/>
    <mergeCell ref="G62:G63"/>
    <mergeCell ref="H58:H59"/>
    <mergeCell ref="I58:I59"/>
    <mergeCell ref="J58:J59"/>
    <mergeCell ref="K58:K59"/>
    <mergeCell ref="A60:A61"/>
    <mergeCell ref="D60:D61"/>
    <mergeCell ref="E60:E61"/>
    <mergeCell ref="F60:F61"/>
    <mergeCell ref="G60:G61"/>
    <mergeCell ref="H60:H61"/>
    <mergeCell ref="I60:I61"/>
    <mergeCell ref="J60:J61"/>
    <mergeCell ref="K60:K61"/>
    <mergeCell ref="A58:A59"/>
    <mergeCell ref="D58:D59"/>
    <mergeCell ref="E58:E59"/>
    <mergeCell ref="F58:F59"/>
    <mergeCell ref="G58:G59"/>
    <mergeCell ref="H54:H55"/>
    <mergeCell ref="I54:I55"/>
    <mergeCell ref="J54:J55"/>
    <mergeCell ref="K54:K55"/>
    <mergeCell ref="A56:A57"/>
    <mergeCell ref="D56:D57"/>
    <mergeCell ref="E56:E57"/>
    <mergeCell ref="F56:F57"/>
    <mergeCell ref="G56:G57"/>
    <mergeCell ref="H56:H57"/>
    <mergeCell ref="I56:I57"/>
    <mergeCell ref="J56:J57"/>
    <mergeCell ref="K56:K57"/>
    <mergeCell ref="A54:A55"/>
    <mergeCell ref="D54:D55"/>
    <mergeCell ref="E54:E55"/>
    <mergeCell ref="F54:F55"/>
    <mergeCell ref="G54:G55"/>
    <mergeCell ref="H50:H51"/>
    <mergeCell ref="I50:I51"/>
    <mergeCell ref="J50:J51"/>
    <mergeCell ref="K50:K51"/>
    <mergeCell ref="A52:A53"/>
    <mergeCell ref="D52:D53"/>
    <mergeCell ref="E52:E53"/>
    <mergeCell ref="F52:F53"/>
    <mergeCell ref="G52:G53"/>
    <mergeCell ref="H52:H53"/>
    <mergeCell ref="I52:I53"/>
    <mergeCell ref="J52:J53"/>
    <mergeCell ref="K52:K53"/>
    <mergeCell ref="A50:A51"/>
    <mergeCell ref="D50:D51"/>
    <mergeCell ref="E50:E51"/>
    <mergeCell ref="F50:F51"/>
    <mergeCell ref="G50:G51"/>
    <mergeCell ref="H46:H47"/>
    <mergeCell ref="I46:I47"/>
    <mergeCell ref="J46:J47"/>
    <mergeCell ref="K46:K47"/>
    <mergeCell ref="A48:A49"/>
    <mergeCell ref="D48:D49"/>
    <mergeCell ref="E48:E49"/>
    <mergeCell ref="F48:F49"/>
    <mergeCell ref="G48:G49"/>
    <mergeCell ref="H48:H49"/>
    <mergeCell ref="I48:I49"/>
    <mergeCell ref="J48:J49"/>
    <mergeCell ref="K48:K49"/>
    <mergeCell ref="A46:A47"/>
    <mergeCell ref="D46:D47"/>
    <mergeCell ref="E46:E47"/>
    <mergeCell ref="F46:F47"/>
    <mergeCell ref="G46:G47"/>
    <mergeCell ref="I42:I43"/>
    <mergeCell ref="J42:J43"/>
    <mergeCell ref="K42:K43"/>
    <mergeCell ref="A44:A45"/>
    <mergeCell ref="D44:D45"/>
    <mergeCell ref="E44:E45"/>
    <mergeCell ref="F44:F45"/>
    <mergeCell ref="G44:G45"/>
    <mergeCell ref="H44:H45"/>
    <mergeCell ref="I44:I45"/>
    <mergeCell ref="J44:J45"/>
    <mergeCell ref="K44:K45"/>
    <mergeCell ref="A42:A43"/>
    <mergeCell ref="D42:D43"/>
    <mergeCell ref="E42:E43"/>
    <mergeCell ref="F42:F43"/>
    <mergeCell ref="G42:G43"/>
    <mergeCell ref="H38:H39"/>
    <mergeCell ref="I38:I39"/>
    <mergeCell ref="J38:J39"/>
    <mergeCell ref="K38:K39"/>
    <mergeCell ref="A40:A41"/>
    <mergeCell ref="D40:D41"/>
    <mergeCell ref="E40:E41"/>
    <mergeCell ref="H40:H41"/>
    <mergeCell ref="I40:I41"/>
    <mergeCell ref="J40:J41"/>
    <mergeCell ref="K40:K41"/>
    <mergeCell ref="A38:A39"/>
    <mergeCell ref="D38:D39"/>
    <mergeCell ref="E38:E39"/>
    <mergeCell ref="F38:F39"/>
    <mergeCell ref="G38:G39"/>
    <mergeCell ref="F40:F41"/>
    <mergeCell ref="G40:G41"/>
    <mergeCell ref="A36:A37"/>
    <mergeCell ref="D36:D37"/>
    <mergeCell ref="E36:E37"/>
    <mergeCell ref="F36:F37"/>
    <mergeCell ref="G36:G37"/>
    <mergeCell ref="H36:H37"/>
    <mergeCell ref="I36:I37"/>
    <mergeCell ref="J36:J37"/>
    <mergeCell ref="K36:K37"/>
    <mergeCell ref="H32:H33"/>
    <mergeCell ref="I32:I33"/>
    <mergeCell ref="J32:J33"/>
    <mergeCell ref="K32:K33"/>
    <mergeCell ref="A34:A35"/>
    <mergeCell ref="D34:D35"/>
    <mergeCell ref="E34:E35"/>
    <mergeCell ref="A32:A33"/>
    <mergeCell ref="D32:D33"/>
    <mergeCell ref="E32:E33"/>
    <mergeCell ref="F32:F33"/>
    <mergeCell ref="G32:G33"/>
    <mergeCell ref="K34:K35"/>
    <mergeCell ref="F34:F35"/>
    <mergeCell ref="G34:G35"/>
    <mergeCell ref="H34:H35"/>
    <mergeCell ref="I34:I35"/>
    <mergeCell ref="J34:J35"/>
    <mergeCell ref="H28:H29"/>
    <mergeCell ref="I28:I29"/>
    <mergeCell ref="J28:J29"/>
    <mergeCell ref="K28:K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A28:A29"/>
    <mergeCell ref="D28:D29"/>
    <mergeCell ref="E28:E29"/>
    <mergeCell ref="F28:F29"/>
    <mergeCell ref="G28:G29"/>
    <mergeCell ref="A16:A17"/>
    <mergeCell ref="A18:A19"/>
    <mergeCell ref="D16:D17"/>
    <mergeCell ref="D18:D19"/>
    <mergeCell ref="H24:H25"/>
    <mergeCell ref="I24:I25"/>
    <mergeCell ref="J24:J25"/>
    <mergeCell ref="K24:K25"/>
    <mergeCell ref="A26:A27"/>
    <mergeCell ref="D26:D27"/>
    <mergeCell ref="E26:E27"/>
    <mergeCell ref="F26:F27"/>
    <mergeCell ref="G26:G27"/>
    <mergeCell ref="H26:H27"/>
    <mergeCell ref="I26:I27"/>
    <mergeCell ref="J26:J27"/>
    <mergeCell ref="K26:K27"/>
    <mergeCell ref="A24:A25"/>
    <mergeCell ref="D24:D25"/>
    <mergeCell ref="E24:E25"/>
    <mergeCell ref="F24:F25"/>
    <mergeCell ref="G24:G25"/>
    <mergeCell ref="H20:H21"/>
    <mergeCell ref="I20:I21"/>
    <mergeCell ref="J20:J21"/>
    <mergeCell ref="K20:K21"/>
    <mergeCell ref="A22:A23"/>
    <mergeCell ref="D22:D23"/>
    <mergeCell ref="E22:E23"/>
    <mergeCell ref="F22:F23"/>
    <mergeCell ref="G22:G23"/>
    <mergeCell ref="H22:H23"/>
    <mergeCell ref="I22:I23"/>
    <mergeCell ref="J22:J23"/>
    <mergeCell ref="K22:K23"/>
    <mergeCell ref="A20:A21"/>
    <mergeCell ref="D20:D21"/>
    <mergeCell ref="E20:E21"/>
    <mergeCell ref="F20:F21"/>
    <mergeCell ref="G20:G21"/>
    <mergeCell ref="E18:E19"/>
    <mergeCell ref="F18:F19"/>
    <mergeCell ref="G18:G19"/>
    <mergeCell ref="H18:H19"/>
    <mergeCell ref="I18:I19"/>
    <mergeCell ref="K18:K19"/>
    <mergeCell ref="F16:F17"/>
    <mergeCell ref="G16:G17"/>
    <mergeCell ref="H16:H17"/>
    <mergeCell ref="E16:E17"/>
    <mergeCell ref="K16:K17"/>
    <mergeCell ref="I16:I17"/>
    <mergeCell ref="J16:J17"/>
    <mergeCell ref="J18:J19"/>
    <mergeCell ref="K10:K11"/>
    <mergeCell ref="A10:A11"/>
    <mergeCell ref="D10:D11"/>
    <mergeCell ref="F10:F11"/>
    <mergeCell ref="H10:H11"/>
    <mergeCell ref="J10:J11"/>
    <mergeCell ref="I10:I11"/>
    <mergeCell ref="G10:G11"/>
    <mergeCell ref="E10:E11"/>
    <mergeCell ref="K2:K3"/>
    <mergeCell ref="D4:D5"/>
    <mergeCell ref="H4:H5"/>
    <mergeCell ref="F4:F5"/>
    <mergeCell ref="J4:J5"/>
    <mergeCell ref="K4:K5"/>
    <mergeCell ref="I2:I3"/>
    <mergeCell ref="I4:I5"/>
    <mergeCell ref="G2:G3"/>
    <mergeCell ref="J2:J3"/>
    <mergeCell ref="G4:G5"/>
    <mergeCell ref="E2:E3"/>
    <mergeCell ref="E4:E5"/>
    <mergeCell ref="A2:A3"/>
    <mergeCell ref="A4:A5"/>
    <mergeCell ref="H2:H3"/>
    <mergeCell ref="D2:D3"/>
    <mergeCell ref="F2:F3"/>
    <mergeCell ref="J8:J9"/>
    <mergeCell ref="I8:I9"/>
    <mergeCell ref="G8:G9"/>
    <mergeCell ref="E8:E9"/>
    <mergeCell ref="A6:A7"/>
    <mergeCell ref="D6:D7"/>
    <mergeCell ref="F6:F7"/>
    <mergeCell ref="H6:H7"/>
    <mergeCell ref="J6:J7"/>
    <mergeCell ref="I6:I7"/>
    <mergeCell ref="G6:G7"/>
    <mergeCell ref="E6:E7"/>
    <mergeCell ref="K6:K7"/>
    <mergeCell ref="I14:I15"/>
    <mergeCell ref="G12:G13"/>
    <mergeCell ref="E12:E13"/>
    <mergeCell ref="I12:I13"/>
    <mergeCell ref="K14:K15"/>
    <mergeCell ref="A14:A15"/>
    <mergeCell ref="D14:D15"/>
    <mergeCell ref="F14:F15"/>
    <mergeCell ref="H14:H15"/>
    <mergeCell ref="G14:G15"/>
    <mergeCell ref="E14:E15"/>
    <mergeCell ref="K12:K13"/>
    <mergeCell ref="A12:A13"/>
    <mergeCell ref="D12:D13"/>
    <mergeCell ref="F12:F13"/>
    <mergeCell ref="H12:H13"/>
    <mergeCell ref="J12:J13"/>
    <mergeCell ref="K8:K9"/>
    <mergeCell ref="A8:A9"/>
    <mergeCell ref="D8:D9"/>
    <mergeCell ref="F8:F9"/>
    <mergeCell ref="J14:J15"/>
    <mergeCell ref="H8:H9"/>
    <mergeCell ref="L2:L3"/>
    <mergeCell ref="L26:L27"/>
    <mergeCell ref="L6:L7"/>
    <mergeCell ref="L14:L15"/>
    <mergeCell ref="L18:L19"/>
    <mergeCell ref="L28:L29"/>
    <mergeCell ref="L30:L31"/>
    <mergeCell ref="L54:L55"/>
    <mergeCell ref="L12:L13"/>
    <mergeCell ref="L4:L5"/>
    <mergeCell ref="L8:L9"/>
    <mergeCell ref="L10:L11"/>
    <mergeCell ref="L16:L17"/>
    <mergeCell ref="L20:L21"/>
    <mergeCell ref="L22:L23"/>
    <mergeCell ref="L24:L25"/>
    <mergeCell ref="L32:L33"/>
    <mergeCell ref="L34:L35"/>
    <mergeCell ref="L36:L37"/>
    <mergeCell ref="L38:L39"/>
    <mergeCell ref="L40:L41"/>
    <mergeCell ref="M74:M75"/>
    <mergeCell ref="M42:M43"/>
    <mergeCell ref="M46:M47"/>
    <mergeCell ref="I74:I75"/>
    <mergeCell ref="J74:J75"/>
    <mergeCell ref="K74:K75"/>
    <mergeCell ref="L74:L75"/>
    <mergeCell ref="A76:A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A74:A75"/>
    <mergeCell ref="D74:D75"/>
    <mergeCell ref="E74:E75"/>
    <mergeCell ref="F74:F75"/>
    <mergeCell ref="G74:G75"/>
    <mergeCell ref="H74:H75"/>
    <mergeCell ref="H42:H43"/>
  </mergeCells>
  <conditionalFormatting sqref="B4 B73 B78:B83">
    <cfRule type="expression" dxfId="142" priority="232">
      <formula>"if($I==2)"</formula>
    </cfRule>
  </conditionalFormatting>
  <conditionalFormatting sqref="B5">
    <cfRule type="expression" dxfId="141" priority="231">
      <formula>"if($I==2)"</formula>
    </cfRule>
  </conditionalFormatting>
  <conditionalFormatting sqref="B2">
    <cfRule type="expression" dxfId="140" priority="230">
      <formula>"if($I==2)"</formula>
    </cfRule>
  </conditionalFormatting>
  <conditionalFormatting sqref="B3">
    <cfRule type="expression" dxfId="139" priority="229">
      <formula>"if($I==2)"</formula>
    </cfRule>
  </conditionalFormatting>
  <conditionalFormatting sqref="B6">
    <cfRule type="expression" dxfId="138" priority="228">
      <formula>"if($I==2)"</formula>
    </cfRule>
  </conditionalFormatting>
  <conditionalFormatting sqref="B7">
    <cfRule type="expression" dxfId="137" priority="227">
      <formula>"if($I==2)"</formula>
    </cfRule>
  </conditionalFormatting>
  <conditionalFormatting sqref="B8">
    <cfRule type="expression" dxfId="136" priority="226">
      <formula>"if($I==2)"</formula>
    </cfRule>
  </conditionalFormatting>
  <conditionalFormatting sqref="B9">
    <cfRule type="expression" dxfId="135" priority="225">
      <formula>"if($I==2)"</formula>
    </cfRule>
  </conditionalFormatting>
  <conditionalFormatting sqref="B10">
    <cfRule type="expression" dxfId="134" priority="224">
      <formula>"if($I==2)"</formula>
    </cfRule>
  </conditionalFormatting>
  <conditionalFormatting sqref="B11">
    <cfRule type="expression" dxfId="133" priority="223">
      <formula>"if($I==2)"</formula>
    </cfRule>
  </conditionalFormatting>
  <conditionalFormatting sqref="B12">
    <cfRule type="expression" dxfId="132" priority="222">
      <formula>"if($I==2)"</formula>
    </cfRule>
  </conditionalFormatting>
  <conditionalFormatting sqref="B13">
    <cfRule type="expression" dxfId="131" priority="221">
      <formula>"if($I==2)"</formula>
    </cfRule>
  </conditionalFormatting>
  <conditionalFormatting sqref="B14">
    <cfRule type="expression" dxfId="130" priority="220">
      <formula>"if($I==2)"</formula>
    </cfRule>
  </conditionalFormatting>
  <conditionalFormatting sqref="B15">
    <cfRule type="expression" dxfId="129" priority="219">
      <formula>"if($I==2)"</formula>
    </cfRule>
  </conditionalFormatting>
  <conditionalFormatting sqref="I10:I11">
    <cfRule type="iconSet" priority="218">
      <iconSet iconSet="3Symbols">
        <cfvo type="percent" val="0"/>
        <cfvo type="percent" val="33"/>
        <cfvo type="percent" val="67"/>
      </iconSet>
    </cfRule>
  </conditionalFormatting>
  <conditionalFormatting sqref="G4:G11">
    <cfRule type="iconSet" priority="217">
      <iconSet iconSet="3Symbols">
        <cfvo type="percent" val="0"/>
        <cfvo type="percent" val="33"/>
        <cfvo type="percent" val="67"/>
      </iconSet>
    </cfRule>
  </conditionalFormatting>
  <conditionalFormatting sqref="E2:E15">
    <cfRule type="iconSet" priority="216">
      <iconSet iconSet="3Symbols">
        <cfvo type="percent" val="0"/>
        <cfvo type="percent" val="33"/>
        <cfvo type="percent" val="67"/>
      </iconSet>
    </cfRule>
  </conditionalFormatting>
  <conditionalFormatting sqref="G12:G13">
    <cfRule type="iconSet" priority="215">
      <iconSet iconSet="3Symbols">
        <cfvo type="percent" val="0"/>
        <cfvo type="percent" val="33"/>
        <cfvo type="percent" val="67"/>
      </iconSet>
    </cfRule>
  </conditionalFormatting>
  <conditionalFormatting sqref="B17">
    <cfRule type="expression" dxfId="128" priority="214">
      <formula>"if($I==2)"</formula>
    </cfRule>
  </conditionalFormatting>
  <conditionalFormatting sqref="B19">
    <cfRule type="expression" dxfId="127" priority="213">
      <formula>"if($I==2)"</formula>
    </cfRule>
  </conditionalFormatting>
  <conditionalFormatting sqref="G14:G17">
    <cfRule type="iconSet" priority="212">
      <iconSet iconSet="3Symbols">
        <cfvo type="percent" val="0"/>
        <cfvo type="percent" val="33"/>
        <cfvo type="percent" val="67"/>
      </iconSet>
    </cfRule>
  </conditionalFormatting>
  <conditionalFormatting sqref="G18:G19">
    <cfRule type="iconSet" priority="211">
      <iconSet iconSet="3Symbols">
        <cfvo type="percent" val="0"/>
        <cfvo type="percent" val="33"/>
        <cfvo type="percent" val="67"/>
      </iconSet>
    </cfRule>
  </conditionalFormatting>
  <conditionalFormatting sqref="E16:E17">
    <cfRule type="iconSet" priority="207">
      <iconSet iconSet="3Symbols">
        <cfvo type="percent" val="0"/>
        <cfvo type="percent" val="33"/>
        <cfvo type="percent" val="67"/>
      </iconSet>
    </cfRule>
  </conditionalFormatting>
  <conditionalFormatting sqref="E18:E19">
    <cfRule type="iconSet" priority="206">
      <iconSet iconSet="3Symbols">
        <cfvo type="percent" val="0"/>
        <cfvo type="percent" val="33"/>
        <cfvo type="percent" val="67"/>
      </iconSet>
    </cfRule>
  </conditionalFormatting>
  <conditionalFormatting sqref="B21">
    <cfRule type="expression" dxfId="126" priority="205">
      <formula>"if($I==2)"</formula>
    </cfRule>
  </conditionalFormatting>
  <conditionalFormatting sqref="I22:I23">
    <cfRule type="iconSet" priority="199">
      <iconSet iconSet="3Symbols">
        <cfvo type="percent" val="0"/>
        <cfvo type="percent" val="33"/>
        <cfvo type="percent" val="67"/>
      </iconSet>
    </cfRule>
  </conditionalFormatting>
  <conditionalFormatting sqref="I24:I25">
    <cfRule type="iconSet" priority="195">
      <iconSet iconSet="3Symbols">
        <cfvo type="percent" val="0"/>
        <cfvo type="percent" val="33"/>
        <cfvo type="percent" val="67"/>
      </iconSet>
    </cfRule>
  </conditionalFormatting>
  <conditionalFormatting sqref="G26:G27">
    <cfRule type="iconSet" priority="192">
      <iconSet iconSet="3Symbols">
        <cfvo type="percent" val="0"/>
        <cfvo type="percent" val="33"/>
        <cfvo type="percent" val="67"/>
      </iconSet>
    </cfRule>
  </conditionalFormatting>
  <conditionalFormatting sqref="G28:G29">
    <cfRule type="iconSet" priority="188">
      <iconSet iconSet="3Symbols">
        <cfvo type="percent" val="0"/>
        <cfvo type="percent" val="33"/>
        <cfvo type="percent" val="67"/>
      </iconSet>
    </cfRule>
  </conditionalFormatting>
  <conditionalFormatting sqref="I32:I33">
    <cfRule type="iconSet" priority="179">
      <iconSet iconSet="3Symbols">
        <cfvo type="percent" val="0"/>
        <cfvo type="percent" val="33"/>
        <cfvo type="percent" val="67"/>
      </iconSet>
    </cfRule>
  </conditionalFormatting>
  <conditionalFormatting sqref="B45">
    <cfRule type="expression" dxfId="125" priority="173">
      <formula>"if($I==2)"</formula>
    </cfRule>
  </conditionalFormatting>
  <conditionalFormatting sqref="G50:G53 G58:G59 G44:G47 G64:G65">
    <cfRule type="iconSet" priority="348">
      <iconSet iconSet="3Symbols">
        <cfvo type="percent" val="0"/>
        <cfvo type="percent" val="33"/>
        <cfvo type="percent" val="67"/>
      </iconSet>
    </cfRule>
  </conditionalFormatting>
  <conditionalFormatting sqref="I42:I43 I56:I57 I66:I67">
    <cfRule type="iconSet" priority="349">
      <iconSet iconSet="3Symbols">
        <cfvo type="percent" val="0"/>
        <cfvo type="percent" val="33"/>
        <cfvo type="percent" val="67"/>
      </iconSet>
    </cfRule>
  </conditionalFormatting>
  <conditionalFormatting sqref="B23">
    <cfRule type="expression" dxfId="124" priority="169">
      <formula>"if($I==2)"</formula>
    </cfRule>
  </conditionalFormatting>
  <conditionalFormatting sqref="E20:E21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E22:E23">
    <cfRule type="iconSet" priority="166">
      <iconSet iconSet="3Symbols">
        <cfvo type="percent" val="0"/>
        <cfvo type="percent" val="33"/>
        <cfvo type="percent" val="67"/>
      </iconSet>
    </cfRule>
  </conditionalFormatting>
  <conditionalFormatting sqref="B25">
    <cfRule type="expression" dxfId="123" priority="165">
      <formula>"if($I==2)"</formula>
    </cfRule>
  </conditionalFormatting>
  <conditionalFormatting sqref="B27">
    <cfRule type="expression" dxfId="122" priority="164">
      <formula>"if($I==2)"</formula>
    </cfRule>
  </conditionalFormatting>
  <conditionalFormatting sqref="E24:E25">
    <cfRule type="iconSet" priority="163">
      <iconSet iconSet="3Symbols">
        <cfvo type="percent" val="0"/>
        <cfvo type="percent" val="33"/>
        <cfvo type="percent" val="67"/>
      </iconSet>
    </cfRule>
  </conditionalFormatting>
  <conditionalFormatting sqref="E26:E27">
    <cfRule type="iconSet" priority="162">
      <iconSet iconSet="3Symbols">
        <cfvo type="percent" val="0"/>
        <cfvo type="percent" val="33"/>
        <cfvo type="percent" val="67"/>
      </iconSet>
    </cfRule>
  </conditionalFormatting>
  <conditionalFormatting sqref="B29">
    <cfRule type="expression" dxfId="121" priority="161">
      <formula>"if($I==2)"</formula>
    </cfRule>
  </conditionalFormatting>
  <conditionalFormatting sqref="E28:E29">
    <cfRule type="iconSet" priority="160">
      <iconSet iconSet="3Symbols">
        <cfvo type="percent" val="0"/>
        <cfvo type="percent" val="33"/>
        <cfvo type="percent" val="67"/>
      </iconSet>
    </cfRule>
  </conditionalFormatting>
  <conditionalFormatting sqref="E30:E31">
    <cfRule type="iconSet" priority="159">
      <iconSet iconSet="3Symbols">
        <cfvo type="percent" val="0"/>
        <cfvo type="percent" val="33"/>
        <cfvo type="percent" val="67"/>
      </iconSet>
    </cfRule>
  </conditionalFormatting>
  <conditionalFormatting sqref="B31">
    <cfRule type="expression" dxfId="120" priority="158">
      <formula>"if($I==2)"</formula>
    </cfRule>
  </conditionalFormatting>
  <conditionalFormatting sqref="B33">
    <cfRule type="expression" dxfId="119" priority="157">
      <formula>"if($I==2)"</formula>
    </cfRule>
  </conditionalFormatting>
  <conditionalFormatting sqref="B32">
    <cfRule type="expression" dxfId="118" priority="156">
      <formula>"if($I==2)"</formula>
    </cfRule>
  </conditionalFormatting>
  <conditionalFormatting sqref="B35">
    <cfRule type="expression" dxfId="117" priority="155">
      <formula>"if($I==2)"</formula>
    </cfRule>
  </conditionalFormatting>
  <conditionalFormatting sqref="B34">
    <cfRule type="expression" dxfId="116" priority="154">
      <formula>"if($I==2)"</formula>
    </cfRule>
  </conditionalFormatting>
  <conditionalFormatting sqref="B36">
    <cfRule type="expression" dxfId="115" priority="153">
      <formula>"if($I==2)"</formula>
    </cfRule>
  </conditionalFormatting>
  <conditionalFormatting sqref="B37">
    <cfRule type="expression" dxfId="114" priority="152">
      <formula>"if($I==2)"</formula>
    </cfRule>
  </conditionalFormatting>
  <conditionalFormatting sqref="B38">
    <cfRule type="expression" dxfId="113" priority="151">
      <formula>"if($I==2)"</formula>
    </cfRule>
  </conditionalFormatting>
  <conditionalFormatting sqref="B39">
    <cfRule type="expression" dxfId="112" priority="150">
      <formula>"if($I==2)"</formula>
    </cfRule>
  </conditionalFormatting>
  <conditionalFormatting sqref="B40">
    <cfRule type="expression" dxfId="111" priority="149">
      <formula>"if($I==2)"</formula>
    </cfRule>
  </conditionalFormatting>
  <conditionalFormatting sqref="B41">
    <cfRule type="expression" dxfId="110" priority="148">
      <formula>"if($I==2)"</formula>
    </cfRule>
  </conditionalFormatting>
  <conditionalFormatting sqref="B42">
    <cfRule type="expression" dxfId="109" priority="147">
      <formula>"if($I==2)"</formula>
    </cfRule>
  </conditionalFormatting>
  <conditionalFormatting sqref="B43">
    <cfRule type="expression" dxfId="108" priority="146">
      <formula>"if($I==2)"</formula>
    </cfRule>
  </conditionalFormatting>
  <conditionalFormatting sqref="B51">
    <cfRule type="expression" dxfId="107" priority="142">
      <formula>"if($I==2)"</formula>
    </cfRule>
  </conditionalFormatting>
  <conditionalFormatting sqref="B47">
    <cfRule type="expression" dxfId="106" priority="144">
      <formula>"if($I==2)"</formula>
    </cfRule>
  </conditionalFormatting>
  <conditionalFormatting sqref="B49">
    <cfRule type="expression" dxfId="105" priority="143">
      <formula>"if($I==2)"</formula>
    </cfRule>
  </conditionalFormatting>
  <conditionalFormatting sqref="B53">
    <cfRule type="expression" dxfId="104" priority="141">
      <formula>"if($I==2)"</formula>
    </cfRule>
  </conditionalFormatting>
  <conditionalFormatting sqref="B55">
    <cfRule type="expression" dxfId="103" priority="140">
      <formula>"if($I==2)"</formula>
    </cfRule>
  </conditionalFormatting>
  <conditionalFormatting sqref="B57">
    <cfRule type="expression" dxfId="102" priority="139">
      <formula>"if($I==2)"</formula>
    </cfRule>
  </conditionalFormatting>
  <conditionalFormatting sqref="B59">
    <cfRule type="expression" dxfId="101" priority="138">
      <formula>"if($I==2)"</formula>
    </cfRule>
  </conditionalFormatting>
  <conditionalFormatting sqref="G30:G31">
    <cfRule type="iconSet" priority="137">
      <iconSet iconSet="3Symbols">
        <cfvo type="percent" val="0"/>
        <cfvo type="percent" val="33"/>
        <cfvo type="percent" val="67"/>
      </iconSet>
    </cfRule>
  </conditionalFormatting>
  <conditionalFormatting sqref="G48:G49">
    <cfRule type="iconSet" priority="136">
      <iconSet iconSet="3Symbols">
        <cfvo type="percent" val="0"/>
        <cfvo type="percent" val="33"/>
        <cfvo type="percent" val="67"/>
      </iconSet>
    </cfRule>
  </conditionalFormatting>
  <conditionalFormatting sqref="G54:G55">
    <cfRule type="iconSet" priority="135">
      <iconSet iconSet="3Symbols">
        <cfvo type="percent" val="0"/>
        <cfvo type="percent" val="33"/>
        <cfvo type="percent" val="67"/>
      </iconSet>
    </cfRule>
  </conditionalFormatting>
  <conditionalFormatting sqref="G20:G21">
    <cfRule type="iconSet" priority="134">
      <iconSet iconSet="3Symbols">
        <cfvo type="percent" val="0"/>
        <cfvo type="percent" val="33"/>
        <cfvo type="percent" val="67"/>
      </iconSet>
    </cfRule>
  </conditionalFormatting>
  <conditionalFormatting sqref="G22:G23">
    <cfRule type="iconSet" priority="133">
      <iconSet iconSet="3Symbols">
        <cfvo type="percent" val="0"/>
        <cfvo type="percent" val="33"/>
        <cfvo type="percent" val="67"/>
      </iconSet>
    </cfRule>
  </conditionalFormatting>
  <conditionalFormatting sqref="G24:G25">
    <cfRule type="iconSet" priority="132">
      <iconSet iconSet="3Symbols">
        <cfvo type="percent" val="0"/>
        <cfvo type="percent" val="33"/>
        <cfvo type="percent" val="67"/>
      </iconSet>
    </cfRule>
  </conditionalFormatting>
  <conditionalFormatting sqref="E48:E49">
    <cfRule type="iconSet" priority="131">
      <iconSet iconSet="3Symbols">
        <cfvo type="percent" val="0"/>
        <cfvo type="percent" val="33"/>
        <cfvo type="percent" val="67"/>
      </iconSet>
    </cfRule>
  </conditionalFormatting>
  <conditionalFormatting sqref="E54:E55">
    <cfRule type="iconSet" priority="130">
      <iconSet iconSet="3Symbols">
        <cfvo type="percent" val="0"/>
        <cfvo type="percent" val="33"/>
        <cfvo type="percent" val="67"/>
      </iconSet>
    </cfRule>
  </conditionalFormatting>
  <conditionalFormatting sqref="E56:E57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E50:E53">
    <cfRule type="iconSet" priority="128">
      <iconSet iconSet="3Symbols">
        <cfvo type="percent" val="0"/>
        <cfvo type="percent" val="33"/>
        <cfvo type="percent" val="67"/>
      </iconSet>
    </cfRule>
  </conditionalFormatting>
  <conditionalFormatting sqref="E32:E47">
    <cfRule type="iconSet" priority="127">
      <iconSet iconSet="3Symbols">
        <cfvo type="percent" val="0"/>
        <cfvo type="percent" val="33"/>
        <cfvo type="percent" val="67"/>
      </iconSet>
    </cfRule>
  </conditionalFormatting>
  <conditionalFormatting sqref="G56:G57">
    <cfRule type="iconSet" priority="126">
      <iconSet iconSet="3Symbols">
        <cfvo type="percent" val="0"/>
        <cfvo type="percent" val="33"/>
        <cfvo type="percent" val="67"/>
      </iconSet>
    </cfRule>
  </conditionalFormatting>
  <conditionalFormatting sqref="I6:I7">
    <cfRule type="iconSet" priority="125">
      <iconSet iconSet="3Symbols">
        <cfvo type="percent" val="0"/>
        <cfvo type="percent" val="33"/>
        <cfvo type="percent" val="67"/>
      </iconSet>
    </cfRule>
  </conditionalFormatting>
  <conditionalFormatting sqref="I14:I15">
    <cfRule type="iconSet" priority="124">
      <iconSet iconSet="3Symbols">
        <cfvo type="percent" val="0"/>
        <cfvo type="percent" val="33"/>
        <cfvo type="percent" val="67"/>
      </iconSet>
    </cfRule>
  </conditionalFormatting>
  <conditionalFormatting sqref="I28:I29">
    <cfRule type="iconSet" priority="123">
      <iconSet iconSet="3Symbols">
        <cfvo type="percent" val="0"/>
        <cfvo type="percent" val="33"/>
        <cfvo type="percent" val="67"/>
      </iconSet>
    </cfRule>
  </conditionalFormatting>
  <conditionalFormatting sqref="I20:I21">
    <cfRule type="iconSet" priority="122">
      <iconSet iconSet="3Symbols">
        <cfvo type="percent" val="0"/>
        <cfvo type="percent" val="33"/>
        <cfvo type="percent" val="67"/>
      </iconSet>
    </cfRule>
  </conditionalFormatting>
  <conditionalFormatting sqref="I18:I19">
    <cfRule type="iconSet" priority="121">
      <iconSet iconSet="3Symbols">
        <cfvo type="percent" val="0"/>
        <cfvo type="percent" val="33"/>
        <cfvo type="percent" val="67"/>
      </iconSet>
    </cfRule>
  </conditionalFormatting>
  <conditionalFormatting sqref="I30:I31">
    <cfRule type="iconSet" priority="120">
      <iconSet iconSet="3Symbols">
        <cfvo type="percent" val="0"/>
        <cfvo type="percent" val="33"/>
        <cfvo type="percent" val="67"/>
      </iconSet>
    </cfRule>
  </conditionalFormatting>
  <conditionalFormatting sqref="I54:I55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J4:J5">
    <cfRule type="iconSet" priority="117">
      <iconSet iconSet="3Symbols">
        <cfvo type="percent" val="0"/>
        <cfvo type="percent" val="33"/>
        <cfvo type="percent" val="67"/>
      </iconSet>
    </cfRule>
  </conditionalFormatting>
  <conditionalFormatting sqref="J8:J9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I48:I49">
    <cfRule type="iconSet" priority="113">
      <iconSet iconSet="3Symbols">
        <cfvo type="percent" val="0"/>
        <cfvo type="percent" val="33"/>
        <cfvo type="percent" val="67"/>
      </iconSet>
    </cfRule>
  </conditionalFormatting>
  <conditionalFormatting sqref="I46:I47">
    <cfRule type="iconSet" priority="112">
      <iconSet iconSet="3Symbols">
        <cfvo type="percent" val="0"/>
        <cfvo type="percent" val="33"/>
        <cfvo type="percent" val="67"/>
      </iconSet>
    </cfRule>
  </conditionalFormatting>
  <conditionalFormatting sqref="I52:I53">
    <cfRule type="iconSet" priority="110">
      <iconSet iconSet="3Symbols">
        <cfvo type="percent" val="0"/>
        <cfvo type="percent" val="33"/>
        <cfvo type="percent" val="67"/>
      </iconSet>
    </cfRule>
  </conditionalFormatting>
  <conditionalFormatting sqref="I50:I51">
    <cfRule type="iconSet" priority="109">
      <iconSet iconSet="3Symbols">
        <cfvo type="percent" val="0"/>
        <cfvo type="percent" val="33"/>
        <cfvo type="percent" val="67"/>
      </iconSet>
    </cfRule>
  </conditionalFormatting>
  <conditionalFormatting sqref="I16:I17">
    <cfRule type="iconSet" priority="108">
      <iconSet iconSet="3Symbols">
        <cfvo type="percent" val="0"/>
        <cfvo type="percent" val="33"/>
        <cfvo type="percent" val="67"/>
      </iconSet>
    </cfRule>
  </conditionalFormatting>
  <conditionalFormatting sqref="I8:I9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I12:I13">
    <cfRule type="iconSet" priority="106">
      <iconSet iconSet="3Symbols">
        <cfvo type="percent" val="0"/>
        <cfvo type="percent" val="33"/>
        <cfvo type="percent" val="67"/>
      </iconSet>
    </cfRule>
  </conditionalFormatting>
  <conditionalFormatting sqref="I4:I5">
    <cfRule type="iconSet" priority="105">
      <iconSet iconSet="3Symbols">
        <cfvo type="percent" val="0"/>
        <cfvo type="percent" val="33"/>
        <cfvo type="percent" val="67"/>
      </iconSet>
    </cfRule>
  </conditionalFormatting>
  <conditionalFormatting sqref="B61">
    <cfRule type="expression" dxfId="100" priority="104">
      <formula>"if($I==2)"</formula>
    </cfRule>
  </conditionalFormatting>
  <conditionalFormatting sqref="B63">
    <cfRule type="expression" dxfId="99" priority="103">
      <formula>"if($I==2)"</formula>
    </cfRule>
  </conditionalFormatting>
  <conditionalFormatting sqref="B65">
    <cfRule type="expression" dxfId="98" priority="102">
      <formula>"if($I==2)"</formula>
    </cfRule>
  </conditionalFormatting>
  <conditionalFormatting sqref="B67">
    <cfRule type="expression" dxfId="97" priority="101">
      <formula>"if($I==2)"</formula>
    </cfRule>
  </conditionalFormatting>
  <conditionalFormatting sqref="B69">
    <cfRule type="expression" dxfId="96" priority="100">
      <formula>"if($I==2)"</formula>
    </cfRule>
  </conditionalFormatting>
  <conditionalFormatting sqref="G42:G43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J10:J11">
    <cfRule type="iconSet" priority="97">
      <iconSet iconSet="3Symbols">
        <cfvo type="percent" val="0"/>
        <cfvo type="percent" val="33"/>
        <cfvo type="percent" val="67"/>
      </iconSet>
    </cfRule>
  </conditionalFormatting>
  <conditionalFormatting sqref="J12:J13">
    <cfRule type="iconSet" priority="96">
      <iconSet iconSet="3Symbols">
        <cfvo type="percent" val="0"/>
        <cfvo type="percent" val="33"/>
        <cfvo type="percent" val="67"/>
      </iconSet>
    </cfRule>
  </conditionalFormatting>
  <conditionalFormatting sqref="J16:J17">
    <cfRule type="iconSet" priority="95">
      <iconSet iconSet="3Symbols">
        <cfvo type="percent" val="0"/>
        <cfvo type="percent" val="33"/>
        <cfvo type="percent" val="67"/>
      </iconSet>
    </cfRule>
  </conditionalFormatting>
  <conditionalFormatting sqref="J20:J21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J22:J23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J24:J25">
    <cfRule type="iconSet" priority="92">
      <iconSet iconSet="3Symbols">
        <cfvo type="percent" val="0"/>
        <cfvo type="percent" val="33"/>
        <cfvo type="percent" val="67"/>
      </iconSet>
    </cfRule>
  </conditionalFormatting>
  <conditionalFormatting sqref="J42:J43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I44:I45">
    <cfRule type="iconSet" priority="90">
      <iconSet iconSet="3Symbols">
        <cfvo type="percent" val="0"/>
        <cfvo type="percent" val="33"/>
        <cfvo type="percent" val="67"/>
      </iconSet>
    </cfRule>
  </conditionalFormatting>
  <conditionalFormatting sqref="J44:J45">
    <cfRule type="iconSet" priority="89">
      <iconSet iconSet="3Symbols">
        <cfvo type="percent" val="0"/>
        <cfvo type="percent" val="33"/>
        <cfvo type="percent" val="67"/>
      </iconSet>
    </cfRule>
  </conditionalFormatting>
  <conditionalFormatting sqref="I26:I27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J26:J27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J46:J47">
    <cfRule type="iconSet" priority="84">
      <iconSet iconSet="3Symbols">
        <cfvo type="percent" val="0"/>
        <cfvo type="percent" val="33"/>
        <cfvo type="percent" val="67"/>
      </iconSet>
    </cfRule>
  </conditionalFormatting>
  <conditionalFormatting sqref="J48:J49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J50:J51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J52:J53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J56:J57">
    <cfRule type="iconSet" priority="80">
      <iconSet iconSet="3Symbols">
        <cfvo type="percent" val="0"/>
        <cfvo type="percent" val="33"/>
        <cfvo type="percent" val="67"/>
      </iconSet>
    </cfRule>
  </conditionalFormatting>
  <conditionalFormatting sqref="I58:I59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J58:J59">
    <cfRule type="iconSet" priority="78">
      <iconSet iconSet="3Symbols">
        <cfvo type="percent" val="0"/>
        <cfvo type="percent" val="33"/>
        <cfvo type="percent" val="67"/>
      </iconSet>
    </cfRule>
  </conditionalFormatting>
  <conditionalFormatting sqref="B71">
    <cfRule type="expression" dxfId="95" priority="76">
      <formula>"if($I==2)"</formula>
    </cfRule>
  </conditionalFormatting>
  <conditionalFormatting sqref="G32:G33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G36:G37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G40:G41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G38:G39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G34:G35">
    <cfRule type="iconSet" priority="70">
      <iconSet iconSet="3Symbols">
        <cfvo type="percent" val="0"/>
        <cfvo type="percent" val="33"/>
        <cfvo type="percent" val="67"/>
      </iconSet>
    </cfRule>
  </conditionalFormatting>
  <conditionalFormatting sqref="E60:E63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G68:G69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G66:G67">
    <cfRule type="iconSet" priority="66">
      <iconSet iconSet="3Symbols">
        <cfvo type="percent" val="0"/>
        <cfvo type="percent" val="33"/>
        <cfvo type="percent" val="67"/>
      </iconSet>
    </cfRule>
  </conditionalFormatting>
  <conditionalFormatting sqref="G62:G63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G60:G61">
    <cfRule type="iconSet" priority="64">
      <iconSet iconSet="3Symbols">
        <cfvo type="percent" val="0"/>
        <cfvo type="percent" val="33"/>
        <cfvo type="percent" val="67"/>
      </iconSet>
    </cfRule>
  </conditionalFormatting>
  <conditionalFormatting sqref="I64:I65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J64:J65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E64:E65">
    <cfRule type="iconSet" priority="60">
      <iconSet iconSet="3Symbols">
        <cfvo type="percent" val="0"/>
        <cfvo type="percent" val="33"/>
        <cfvo type="percent" val="67"/>
      </iconSet>
    </cfRule>
  </conditionalFormatting>
  <conditionalFormatting sqref="E58:E59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G2:G3">
    <cfRule type="iconSet" priority="58">
      <iconSet iconSet="3Symbols">
        <cfvo type="percent" val="0"/>
        <cfvo type="percent" val="33"/>
        <cfvo type="percent" val="67"/>
      </iconSet>
    </cfRule>
  </conditionalFormatting>
  <conditionalFormatting sqref="J66:J67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I62:I63">
    <cfRule type="iconSet" priority="56">
      <iconSet iconSet="3Symbols">
        <cfvo type="percent" val="0"/>
        <cfvo type="percent" val="33"/>
        <cfvo type="percent" val="67"/>
      </iconSet>
    </cfRule>
  </conditionalFormatting>
  <conditionalFormatting sqref="J62:J63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I60:I61">
    <cfRule type="iconSet" priority="54">
      <iconSet iconSet="3Symbols">
        <cfvo type="percent" val="0"/>
        <cfvo type="percent" val="33"/>
        <cfvo type="percent" val="67"/>
      </iconSet>
    </cfRule>
  </conditionalFormatting>
  <conditionalFormatting sqref="J60:J61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I2:I3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J2:J3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J6:J7"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J14:J15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J18:J19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J28:J29"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J30:J31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J32:J33">
    <cfRule type="iconSet" priority="40">
      <iconSet iconSet="3Symbols">
        <cfvo type="percent" val="0"/>
        <cfvo type="percent" val="33"/>
        <cfvo type="percent" val="67"/>
      </iconSet>
    </cfRule>
  </conditionalFormatting>
  <conditionalFormatting sqref="I34:I35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J34:J35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I36:I37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J36:J37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I38:I39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J38:J39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I40:I41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J40:J41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I68:I69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J68:J69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B91">
    <cfRule type="expression" dxfId="94" priority="19">
      <formula>"if($I==2)"</formula>
    </cfRule>
  </conditionalFormatting>
  <conditionalFormatting sqref="B93 B95 B97 B99">
    <cfRule type="expression" dxfId="93" priority="20">
      <formula>"if($I==2)"</formula>
    </cfRule>
  </conditionalFormatting>
  <conditionalFormatting sqref="G92:G99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I92:I99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E92:E99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E90:E91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G90:G91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I90:I91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J90:J91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B75">
    <cfRule type="expression" dxfId="92" priority="12">
      <formula>"if($I==2)"</formula>
    </cfRule>
  </conditionalFormatting>
  <conditionalFormatting sqref="I74:I75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G74:G7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B77">
    <cfRule type="expression" dxfId="91" priority="5">
      <formula>"if($I==2)"</formula>
    </cfRule>
  </conditionalFormatting>
  <conditionalFormatting sqref="J74:J75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G76:G77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I76:I7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E66:E73 E78:E83">
    <cfRule type="iconSet" priority="715">
      <iconSet iconSet="3Symbols">
        <cfvo type="percent" val="0"/>
        <cfvo type="percent" val="33"/>
        <cfvo type="percent" val="67"/>
      </iconSet>
    </cfRule>
  </conditionalFormatting>
  <conditionalFormatting sqref="G70:G73 G78:G83">
    <cfRule type="iconSet" priority="717">
      <iconSet iconSet="3Symbols">
        <cfvo type="percent" val="0"/>
        <cfvo type="percent" val="33"/>
        <cfvo type="percent" val="67"/>
      </iconSet>
    </cfRule>
  </conditionalFormatting>
  <conditionalFormatting sqref="I70:I73 I78:I83">
    <cfRule type="iconSet" priority="719">
      <iconSet iconSet="3Symbols">
        <cfvo type="percent" val="0"/>
        <cfvo type="percent" val="33"/>
        <cfvo type="percent" val="67"/>
      </iconSet>
    </cfRule>
  </conditionalFormatting>
  <conditionalFormatting sqref="J70:J73 J78:J83">
    <cfRule type="iconSet" priority="721">
      <iconSet iconSet="3Symbols">
        <cfvo type="percent" val="0"/>
        <cfvo type="percent" val="33"/>
        <cfvo type="percent" val="67"/>
      </iconSet>
    </cfRule>
  </conditionalFormatting>
  <conditionalFormatting sqref="E74:E7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J76:J77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14" workbookViewId="0">
      <selection activeCell="B50" sqref="B50"/>
    </sheetView>
  </sheetViews>
  <sheetFormatPr defaultColWidth="8.85546875" defaultRowHeight="15" x14ac:dyDescent="0.25"/>
  <cols>
    <col min="1" max="1" width="20.42578125" style="1" customWidth="1"/>
    <col min="2" max="2" width="111.140625" bestFit="1" customWidth="1"/>
    <col min="3" max="3" width="58.28515625" bestFit="1" customWidth="1"/>
  </cols>
  <sheetData>
    <row r="1" spans="1:3" s="11" customFormat="1" x14ac:dyDescent="0.25">
      <c r="A1" s="2" t="s">
        <v>0</v>
      </c>
      <c r="B1" s="11" t="s">
        <v>23</v>
      </c>
      <c r="C1" s="11" t="s">
        <v>259</v>
      </c>
    </row>
    <row r="2" spans="1:3" x14ac:dyDescent="0.25">
      <c r="A2" s="1" t="str">
        <f>'Chamber RE4-3'!A4</f>
        <v>CMS-RE4-3-Ghent-003</v>
      </c>
    </row>
    <row r="4" spans="1:3" x14ac:dyDescent="0.25">
      <c r="A4" s="1" t="str">
        <f>'Chamber RE4-3'!A5</f>
        <v>CMS-RE4-3-Ghent-006</v>
      </c>
    </row>
    <row r="6" spans="1:3" x14ac:dyDescent="0.25">
      <c r="A6" s="1" t="str">
        <f>'Chamber RE4-3'!A6</f>
        <v>CMS-RE4-3-CERN-010</v>
      </c>
      <c r="B6" t="s">
        <v>54</v>
      </c>
    </row>
    <row r="7" spans="1:3" x14ac:dyDescent="0.25">
      <c r="A7" s="1" t="str">
        <f>'Chamber RE4-3'!A7</f>
        <v>CMS-RE4-3-CERN-011</v>
      </c>
    </row>
    <row r="9" spans="1:3" x14ac:dyDescent="0.25">
      <c r="A9" s="1" t="str">
        <f>'Chamber RE4-3'!A8</f>
        <v>CMS-RE4-3-CERN-031</v>
      </c>
      <c r="B9" t="s">
        <v>56</v>
      </c>
      <c r="C9" t="s">
        <v>48</v>
      </c>
    </row>
    <row r="10" spans="1:3" x14ac:dyDescent="0.25">
      <c r="A10" s="1" t="str">
        <f>'Chamber RE4-3'!A9</f>
        <v>CMS-RE4-3-CERN-027</v>
      </c>
    </row>
    <row r="11" spans="1:3" x14ac:dyDescent="0.25">
      <c r="A11" s="1" t="str">
        <f>'Chamber RE4-3'!A10</f>
        <v>CMS-RE4-3-CERN-028</v>
      </c>
    </row>
    <row r="12" spans="1:3" x14ac:dyDescent="0.25">
      <c r="A12" s="1" t="str">
        <f>'Chamber RE4-3'!A11</f>
        <v>CMS-RE4-3-CERN-034</v>
      </c>
    </row>
    <row r="13" spans="1:3" x14ac:dyDescent="0.25">
      <c r="A13" s="1" t="str">
        <f>'Chamber RE4-3'!A12</f>
        <v>CMS-RE4-3-CERN-029</v>
      </c>
      <c r="B13" t="s">
        <v>55</v>
      </c>
    </row>
    <row r="15" spans="1:3" x14ac:dyDescent="0.25">
      <c r="A15" s="1" t="str">
        <f>'Chamber RE4-3'!A13</f>
        <v>CMS-RE4-3-CERN-032</v>
      </c>
    </row>
    <row r="16" spans="1:3" x14ac:dyDescent="0.25">
      <c r="A16" s="1" t="str">
        <f>'Chamber RE4-3'!A14</f>
        <v>CMS-RE4-3-CERN-033</v>
      </c>
      <c r="B16" t="s">
        <v>157</v>
      </c>
    </row>
    <row r="17" spans="1:2" x14ac:dyDescent="0.25">
      <c r="A17" s="1" t="str">
        <f>'Chamber RE4-3'!A15</f>
        <v>CMS-RE4-3-CERN-035</v>
      </c>
      <c r="B17" t="s">
        <v>53</v>
      </c>
    </row>
    <row r="19" spans="1:2" x14ac:dyDescent="0.25">
      <c r="A19" s="1" t="str">
        <f>'Chamber RE4-3'!A16</f>
        <v>CMS-RE4-3-CERN-036</v>
      </c>
    </row>
    <row r="20" spans="1:2" x14ac:dyDescent="0.25">
      <c r="A20" s="1" t="str">
        <f>'Chamber RE4-3'!A17</f>
        <v>CMS-RE4-3-CERN-037</v>
      </c>
    </row>
    <row r="21" spans="1:2" x14ac:dyDescent="0.25">
      <c r="A21" s="1" t="str">
        <f>'Chamber RE4-3'!A18</f>
        <v>CMS-RE4-3-CERN-039</v>
      </c>
    </row>
    <row r="22" spans="1:2" x14ac:dyDescent="0.25">
      <c r="A22" s="1" t="str">
        <f>'Chamber RE4-3'!A19</f>
        <v>CMS-RE4-3-CERN-038</v>
      </c>
    </row>
    <row r="24" spans="1:2" x14ac:dyDescent="0.25">
      <c r="A24" s="1" t="str">
        <f>'Chamber RE4-3'!A20</f>
        <v>CMS-RE4-3-CERN-040</v>
      </c>
    </row>
    <row r="25" spans="1:2" x14ac:dyDescent="0.25">
      <c r="A25" s="1" t="str">
        <f>'Chamber RE4-3'!A21</f>
        <v>CMS-RE4-3-CERN-025</v>
      </c>
    </row>
    <row r="26" spans="1:2" x14ac:dyDescent="0.25">
      <c r="A26" s="1" t="str">
        <f>'Chamber RE4-3'!A22</f>
        <v>CMS-RE4-3-CERN-041</v>
      </c>
      <c r="B26" t="s">
        <v>77</v>
      </c>
    </row>
    <row r="27" spans="1:2" x14ac:dyDescent="0.25">
      <c r="A27" s="1" t="str">
        <f>'Chamber RE4-3'!A23</f>
        <v>CMS-RE4-3-CERN-043</v>
      </c>
    </row>
    <row r="28" spans="1:2" x14ac:dyDescent="0.25">
      <c r="A28" s="1" t="str">
        <f>'Chamber RE4-3'!A24</f>
        <v>CMS-RE4-3-CERN-042</v>
      </c>
    </row>
    <row r="30" spans="1:2" x14ac:dyDescent="0.25">
      <c r="A30" s="70" t="s">
        <v>87</v>
      </c>
    </row>
    <row r="31" spans="1:2" x14ac:dyDescent="0.25">
      <c r="A31" s="70" t="s">
        <v>88</v>
      </c>
      <c r="B31" t="s">
        <v>168</v>
      </c>
    </row>
    <row r="32" spans="1:2" x14ac:dyDescent="0.25">
      <c r="A32" s="70" t="s">
        <v>89</v>
      </c>
      <c r="B32" t="s">
        <v>176</v>
      </c>
    </row>
    <row r="33" spans="1:2" x14ac:dyDescent="0.25">
      <c r="A33" s="70" t="s">
        <v>90</v>
      </c>
      <c r="B33" t="s">
        <v>146</v>
      </c>
    </row>
    <row r="34" spans="1:2" x14ac:dyDescent="0.25">
      <c r="A34" s="70" t="s">
        <v>91</v>
      </c>
      <c r="B34" t="s">
        <v>170</v>
      </c>
    </row>
    <row r="35" spans="1:2" x14ac:dyDescent="0.25">
      <c r="A35" s="70" t="s">
        <v>92</v>
      </c>
      <c r="B35" t="s">
        <v>173</v>
      </c>
    </row>
    <row r="37" spans="1:2" x14ac:dyDescent="0.25">
      <c r="A37" s="70" t="s">
        <v>138</v>
      </c>
      <c r="B37" t="s">
        <v>179</v>
      </c>
    </row>
    <row r="38" spans="1:2" x14ac:dyDescent="0.25">
      <c r="A38" s="70" t="s">
        <v>139</v>
      </c>
      <c r="B38" t="s">
        <v>181</v>
      </c>
    </row>
    <row r="39" spans="1:2" x14ac:dyDescent="0.25">
      <c r="A39" s="70" t="s">
        <v>140</v>
      </c>
      <c r="B39" t="s">
        <v>185</v>
      </c>
    </row>
    <row r="40" spans="1:2" x14ac:dyDescent="0.25">
      <c r="A40" s="70" t="s">
        <v>141</v>
      </c>
      <c r="B40" t="s">
        <v>210</v>
      </c>
    </row>
    <row r="41" spans="1:2" x14ac:dyDescent="0.25">
      <c r="A41" s="70" t="s">
        <v>142</v>
      </c>
      <c r="B41" t="s">
        <v>185</v>
      </c>
    </row>
    <row r="43" spans="1:2" x14ac:dyDescent="0.25">
      <c r="A43" s="1" t="str">
        <f>'Chamber RE4-3'!A36</f>
        <v>CMS-RE4-3-GENT-058</v>
      </c>
      <c r="B43" t="s">
        <v>200</v>
      </c>
    </row>
    <row r="44" spans="1:2" x14ac:dyDescent="0.25">
      <c r="A44" s="1" t="str">
        <f>'Chamber RE4-3'!A37</f>
        <v>CMS-RE4-3-CERN-076</v>
      </c>
    </row>
    <row r="45" spans="1:2" x14ac:dyDescent="0.25">
      <c r="A45" s="1" t="str">
        <f>'Chamber RE4-3'!A38</f>
        <v>CMS-RE4-3-CERN-072</v>
      </c>
    </row>
    <row r="47" spans="1:2" x14ac:dyDescent="0.25">
      <c r="A47" s="1" t="str">
        <f>'Chamber RE4-3'!A39</f>
        <v>CMS-RE4-3-CERN-071</v>
      </c>
    </row>
    <row r="48" spans="1:2" x14ac:dyDescent="0.25">
      <c r="A48" s="1" t="str">
        <f>'Chamber RE4-3'!A40</f>
        <v>CMS-RE4-3-CERN-074</v>
      </c>
      <c r="B48" t="s">
        <v>213</v>
      </c>
    </row>
    <row r="49" spans="1:2" x14ac:dyDescent="0.25">
      <c r="A49" s="1" t="str">
        <f>'Chamber RE4-3'!A41</f>
        <v>CMS-RE4-3-CERN-077</v>
      </c>
      <c r="B49" t="s">
        <v>206</v>
      </c>
    </row>
    <row r="50" spans="1:2" x14ac:dyDescent="0.25">
      <c r="A50" s="1" t="str">
        <f>'Chamber RE4-3'!A42</f>
        <v>CMS-RE4-3-CERN-070</v>
      </c>
      <c r="B50" t="s">
        <v>256</v>
      </c>
    </row>
    <row r="51" spans="1:2" x14ac:dyDescent="0.25">
      <c r="A51" s="1" t="s">
        <v>158</v>
      </c>
      <c r="B51" t="s">
        <v>209</v>
      </c>
    </row>
    <row r="52" spans="1:2" x14ac:dyDescent="0.25">
      <c r="A52" s="1" t="s">
        <v>159</v>
      </c>
      <c r="B52" t="s">
        <v>214</v>
      </c>
    </row>
  </sheetData>
  <conditionalFormatting sqref="A30 A32 A34">
    <cfRule type="expression" dxfId="90" priority="8">
      <formula>"if($I==2)"</formula>
    </cfRule>
  </conditionalFormatting>
  <conditionalFormatting sqref="A30 A32 A34">
    <cfRule type="expression" dxfId="89" priority="7">
      <formula>"if($I2==2)"</formula>
    </cfRule>
  </conditionalFormatting>
  <conditionalFormatting sqref="A31 A33 A35">
    <cfRule type="expression" dxfId="88" priority="6">
      <formula>"if($I==2)"</formula>
    </cfRule>
  </conditionalFormatting>
  <conditionalFormatting sqref="A31 A33 A35">
    <cfRule type="expression" dxfId="87" priority="5">
      <formula>"if($I2==2)"</formula>
    </cfRule>
  </conditionalFormatting>
  <conditionalFormatting sqref="A37 A39 A41">
    <cfRule type="expression" dxfId="86" priority="4">
      <formula>"if($I==2)"</formula>
    </cfRule>
  </conditionalFormatting>
  <conditionalFormatting sqref="A37 A39 A41">
    <cfRule type="expression" dxfId="85" priority="3">
      <formula>"if($I2==2)"</formula>
    </cfRule>
  </conditionalFormatting>
  <conditionalFormatting sqref="A38 A40">
    <cfRule type="expression" dxfId="84" priority="2">
      <formula>"if($I==2)"</formula>
    </cfRule>
  </conditionalFormatting>
  <conditionalFormatting sqref="A38 A40">
    <cfRule type="expression" dxfId="83" priority="1">
      <formula>"if($I2==2)"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B29" sqref="B29"/>
    </sheetView>
  </sheetViews>
  <sheetFormatPr defaultColWidth="11.42578125" defaultRowHeight="15" x14ac:dyDescent="0.25"/>
  <cols>
    <col min="1" max="1" width="21.42578125" style="134" customWidth="1"/>
    <col min="2" max="2" width="87.42578125" style="132" customWidth="1"/>
    <col min="3" max="3" width="48.28515625" bestFit="1" customWidth="1"/>
  </cols>
  <sheetData>
    <row r="1" spans="1:3" s="11" customFormat="1" x14ac:dyDescent="0.25">
      <c r="A1" s="133" t="s">
        <v>57</v>
      </c>
      <c r="B1" s="131" t="s">
        <v>23</v>
      </c>
      <c r="C1" s="11" t="s">
        <v>58</v>
      </c>
    </row>
    <row r="2" spans="1:3" ht="30" x14ac:dyDescent="0.25">
      <c r="A2" s="134" t="str">
        <f>'Chamber RE4-2'!A2</f>
        <v>CMS-RE4-2-CERN-017</v>
      </c>
      <c r="B2" s="132" t="s">
        <v>194</v>
      </c>
    </row>
    <row r="4" spans="1:3" x14ac:dyDescent="0.25">
      <c r="A4" s="134" t="str">
        <f>'Chamber RE4-2'!A3</f>
        <v>CMS-RE4-2-CERN-012</v>
      </c>
      <c r="B4" s="132" t="s">
        <v>66</v>
      </c>
      <c r="C4" t="s">
        <v>24</v>
      </c>
    </row>
    <row r="5" spans="1:3" x14ac:dyDescent="0.25">
      <c r="A5" s="134" t="str">
        <f>'Chamber RE4-2'!A4</f>
        <v>CMS-RE4-2-CERN-013</v>
      </c>
    </row>
    <row r="6" spans="1:3" x14ac:dyDescent="0.25">
      <c r="A6" s="134" t="str">
        <f>'Chamber RE4-2'!A5</f>
        <v>CMS-RE4-2-CERN-015</v>
      </c>
      <c r="B6" s="132" t="s">
        <v>55</v>
      </c>
    </row>
    <row r="7" spans="1:3" ht="30" x14ac:dyDescent="0.25">
      <c r="A7" s="134" t="str">
        <f>'Chamber RE4-2'!A6</f>
        <v>CMS-RE4-2-CERN-016</v>
      </c>
      <c r="B7" s="132" t="s">
        <v>52</v>
      </c>
    </row>
    <row r="8" spans="1:3" x14ac:dyDescent="0.25">
      <c r="A8" s="134" t="str">
        <f>'Chamber RE4-2'!A7</f>
        <v>CMS-RE4-2-CERN-018</v>
      </c>
    </row>
    <row r="10" spans="1:3" x14ac:dyDescent="0.25">
      <c r="A10" s="134" t="str">
        <f>'Chamber RE4-2'!A8</f>
        <v>CMS-RE4-2-CERN-014</v>
      </c>
      <c r="B10" s="132" t="s">
        <v>51</v>
      </c>
    </row>
    <row r="12" spans="1:3" x14ac:dyDescent="0.25">
      <c r="A12" s="134" t="str">
        <f>'Chamber RE4-2'!A9</f>
        <v>CMS-RE4-2-BARC-023</v>
      </c>
    </row>
    <row r="13" spans="1:3" ht="30" x14ac:dyDescent="0.25">
      <c r="A13" s="134" t="str">
        <f>'Chamber RE4-2'!A10</f>
        <v xml:space="preserve">CMS-RE4-2-BARC-019 </v>
      </c>
      <c r="B13" s="132" t="s">
        <v>183</v>
      </c>
    </row>
    <row r="14" spans="1:3" x14ac:dyDescent="0.25">
      <c r="A14" s="134" t="str">
        <f>'Chamber RE4-2'!A11</f>
        <v xml:space="preserve">CMS-RE4-2-BARC-021 </v>
      </c>
      <c r="B14" s="132" t="s">
        <v>63</v>
      </c>
    </row>
    <row r="15" spans="1:3" x14ac:dyDescent="0.25">
      <c r="A15" s="134" t="str">
        <f>'Chamber RE4-2'!A12</f>
        <v>CMS-RE4-2-BARC-024</v>
      </c>
      <c r="B15" s="132" t="s">
        <v>135</v>
      </c>
    </row>
    <row r="16" spans="1:3" x14ac:dyDescent="0.25">
      <c r="A16" s="134" t="str">
        <f>'Chamber RE4-2'!A13</f>
        <v>CMS-RE4-2-BARC-009</v>
      </c>
    </row>
    <row r="17" spans="1:2" x14ac:dyDescent="0.25">
      <c r="A17" s="134" t="str">
        <f>'Chamber RE4-2'!A14</f>
        <v>CMS-RE4-2-BARC-022</v>
      </c>
      <c r="B17" s="132" t="s">
        <v>96</v>
      </c>
    </row>
    <row r="18" spans="1:2" x14ac:dyDescent="0.25">
      <c r="A18" s="134" t="str">
        <f>'Chamber RE4-2'!A15</f>
        <v>CMS-RE4-2-BARC-005</v>
      </c>
      <c r="B18" s="132" t="s">
        <v>144</v>
      </c>
    </row>
    <row r="19" spans="1:2" x14ac:dyDescent="0.25">
      <c r="A19" s="134" t="str">
        <f>'Chamber RE4-2'!A16</f>
        <v>CMS-RE4-2-BARC-007</v>
      </c>
      <c r="B19" s="132" t="s">
        <v>63</v>
      </c>
    </row>
    <row r="21" spans="1:2" x14ac:dyDescent="0.25">
      <c r="A21" s="134" t="str">
        <f>'Chamber RE4-2'!A17</f>
        <v>CMS-RE4-2-CERN-050</v>
      </c>
      <c r="B21" s="132" t="s">
        <v>104</v>
      </c>
    </row>
    <row r="22" spans="1:2" x14ac:dyDescent="0.25">
      <c r="A22" s="134" t="str">
        <f>'Chamber RE4-2'!A18</f>
        <v>CMS-RE4-2-CERN-056</v>
      </c>
      <c r="B22" s="132" t="s">
        <v>103</v>
      </c>
    </row>
    <row r="23" spans="1:2" x14ac:dyDescent="0.25">
      <c r="A23" s="134" t="str">
        <f>'Chamber RE4-2'!A19</f>
        <v>CMS-RE4-2-CERN-055</v>
      </c>
      <c r="B23" s="132" t="s">
        <v>105</v>
      </c>
    </row>
    <row r="25" spans="1:2" x14ac:dyDescent="0.25">
      <c r="A25" s="134" t="str">
        <f>'Chamber RE4-2'!A20</f>
        <v>CMS-RE4-2-CERN-059</v>
      </c>
    </row>
    <row r="26" spans="1:2" x14ac:dyDescent="0.25">
      <c r="A26" s="134" t="str">
        <f>'Chamber RE4-2'!A21</f>
        <v xml:space="preserve">CMS-RE4-2-CERN-060 </v>
      </c>
      <c r="B26" s="132" t="s">
        <v>156</v>
      </c>
    </row>
    <row r="27" spans="1:2" ht="30" x14ac:dyDescent="0.25">
      <c r="A27" s="134" t="str">
        <f>'Chamber RE4-2'!A22</f>
        <v>CMS-RE4-2-CERN-057</v>
      </c>
      <c r="B27" s="132" t="s">
        <v>147</v>
      </c>
    </row>
    <row r="28" spans="1:2" x14ac:dyDescent="0.25">
      <c r="A28" s="134" t="str">
        <f>'Chamber RE4-2'!A23</f>
        <v>CMS-RE4-2-CERN-065</v>
      </c>
    </row>
    <row r="29" spans="1:2" ht="30" x14ac:dyDescent="0.25">
      <c r="A29" s="134" t="str">
        <f>'Chamber RE4-2'!A24</f>
        <v>CMS-RE4-2-CERN-062</v>
      </c>
      <c r="B29" s="132" t="s">
        <v>145</v>
      </c>
    </row>
    <row r="30" spans="1:2" x14ac:dyDescent="0.25">
      <c r="A30" s="134" t="e">
        <f>'Chamber RE4-2'!#REF!</f>
        <v>#REF!</v>
      </c>
      <c r="B30" s="132" t="s">
        <v>143</v>
      </c>
    </row>
    <row r="31" spans="1:2" x14ac:dyDescent="0.25">
      <c r="B31" s="132" t="s">
        <v>93</v>
      </c>
    </row>
    <row r="32" spans="1:2" x14ac:dyDescent="0.25">
      <c r="A32" s="80" t="s">
        <v>150</v>
      </c>
      <c r="B32" s="132" t="s">
        <v>198</v>
      </c>
    </row>
    <row r="33" spans="1:2" x14ac:dyDescent="0.25">
      <c r="A33" s="80" t="s">
        <v>153</v>
      </c>
      <c r="B33" s="132" t="s">
        <v>171</v>
      </c>
    </row>
    <row r="34" spans="1:2" x14ac:dyDescent="0.25">
      <c r="A34" s="80" t="s">
        <v>154</v>
      </c>
      <c r="B34" s="132" t="s">
        <v>177</v>
      </c>
    </row>
    <row r="35" spans="1:2" x14ac:dyDescent="0.25">
      <c r="A35" s="80" t="s">
        <v>148</v>
      </c>
      <c r="B35" s="132" t="s">
        <v>174</v>
      </c>
    </row>
    <row r="36" spans="1:2" x14ac:dyDescent="0.25">
      <c r="A36" s="80" t="s">
        <v>149</v>
      </c>
      <c r="B36" s="132" t="s">
        <v>166</v>
      </c>
    </row>
    <row r="38" spans="1:2" ht="30" x14ac:dyDescent="0.25">
      <c r="A38" s="80" t="s">
        <v>152</v>
      </c>
      <c r="B38" s="132" t="s">
        <v>208</v>
      </c>
    </row>
    <row r="39" spans="1:2" x14ac:dyDescent="0.25">
      <c r="A39" s="80" t="s">
        <v>193</v>
      </c>
      <c r="B39" s="132" t="s">
        <v>211</v>
      </c>
    </row>
    <row r="45" spans="1:2" x14ac:dyDescent="0.25">
      <c r="A45" s="134" t="str">
        <f>'Chamber RE4-2'!A37</f>
        <v>CMS-RE4-2-CERN-078</v>
      </c>
      <c r="B45" s="132" t="s">
        <v>212</v>
      </c>
    </row>
    <row r="46" spans="1:2" x14ac:dyDescent="0.25">
      <c r="A46" s="134" t="e">
        <f>'Chamber RE4-2'!#REF!</f>
        <v>#REF!</v>
      </c>
      <c r="B46" s="132" t="s">
        <v>251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4" workbookViewId="0">
      <selection activeCell="A36" sqref="A36"/>
    </sheetView>
  </sheetViews>
  <sheetFormatPr defaultColWidth="11.42578125" defaultRowHeight="15" x14ac:dyDescent="0.25"/>
  <cols>
    <col min="2" max="2" width="57.28515625" bestFit="1" customWidth="1"/>
  </cols>
  <sheetData>
    <row r="1" spans="1:3" s="14" customFormat="1" ht="21" x14ac:dyDescent="0.35">
      <c r="A1" s="18" t="s">
        <v>6</v>
      </c>
      <c r="B1" s="14" t="s">
        <v>67</v>
      </c>
      <c r="C1" s="14" t="s">
        <v>68</v>
      </c>
    </row>
    <row r="2" spans="1:3" ht="18.75" x14ac:dyDescent="0.3">
      <c r="A2" s="13">
        <f>SMs!A2</f>
        <v>2</v>
      </c>
    </row>
    <row r="3" spans="1:3" ht="18.75" x14ac:dyDescent="0.3">
      <c r="A3" s="13"/>
    </row>
    <row r="4" spans="1:3" ht="18.75" x14ac:dyDescent="0.3">
      <c r="A4" s="13">
        <f>SMs!A4</f>
        <v>3</v>
      </c>
    </row>
    <row r="5" spans="1:3" ht="18.75" x14ac:dyDescent="0.3">
      <c r="A5" s="13"/>
    </row>
    <row r="6" spans="1:3" ht="18.75" x14ac:dyDescent="0.3">
      <c r="A6" s="13">
        <f>SMs!A6</f>
        <v>4</v>
      </c>
    </row>
    <row r="7" spans="1:3" ht="18.75" x14ac:dyDescent="0.3">
      <c r="A7" s="13"/>
    </row>
    <row r="8" spans="1:3" ht="18.75" x14ac:dyDescent="0.3">
      <c r="A8" s="13">
        <f>SMs!A8</f>
        <v>5</v>
      </c>
    </row>
    <row r="9" spans="1:3" ht="18.75" x14ac:dyDescent="0.3">
      <c r="A9" s="13"/>
    </row>
    <row r="10" spans="1:3" ht="18.75" x14ac:dyDescent="0.3">
      <c r="A10" s="13">
        <f>SMs!A10</f>
        <v>6</v>
      </c>
    </row>
    <row r="11" spans="1:3" ht="18.75" x14ac:dyDescent="0.3">
      <c r="A11" s="13"/>
    </row>
    <row r="12" spans="1:3" ht="18.75" x14ac:dyDescent="0.3">
      <c r="A12" s="13">
        <f>SMs!A12</f>
        <v>7</v>
      </c>
      <c r="B12" s="12" t="s">
        <v>95</v>
      </c>
    </row>
    <row r="13" spans="1:3" ht="18.75" x14ac:dyDescent="0.3">
      <c r="A13" s="13"/>
    </row>
    <row r="14" spans="1:3" ht="18.75" x14ac:dyDescent="0.3">
      <c r="A14" s="13">
        <f>SMs!A14</f>
        <v>8</v>
      </c>
      <c r="B14" s="12" t="s">
        <v>95</v>
      </c>
    </row>
    <row r="15" spans="1:3" ht="18.75" x14ac:dyDescent="0.3">
      <c r="A15" s="13"/>
    </row>
    <row r="16" spans="1:3" ht="18.75" x14ac:dyDescent="0.3">
      <c r="A16" s="13">
        <f>SMs!A16</f>
        <v>9</v>
      </c>
    </row>
    <row r="17" spans="1:1" ht="18.75" x14ac:dyDescent="0.3">
      <c r="A17" s="13"/>
    </row>
    <row r="18" spans="1:1" ht="18.75" x14ac:dyDescent="0.3">
      <c r="A18" s="13">
        <f>SMs!A18</f>
        <v>10</v>
      </c>
    </row>
    <row r="19" spans="1:1" ht="18.75" x14ac:dyDescent="0.3">
      <c r="A19" s="13"/>
    </row>
    <row r="20" spans="1:1" ht="18.75" x14ac:dyDescent="0.3">
      <c r="A20" s="13">
        <f>SMs!A20</f>
        <v>11</v>
      </c>
    </row>
    <row r="21" spans="1:1" ht="18.75" x14ac:dyDescent="0.3">
      <c r="A21" s="13"/>
    </row>
    <row r="22" spans="1:1" ht="18.75" x14ac:dyDescent="0.3">
      <c r="A22" s="13">
        <f>SMs!A22</f>
        <v>12</v>
      </c>
    </row>
    <row r="23" spans="1:1" ht="18.75" x14ac:dyDescent="0.3">
      <c r="A23" s="13"/>
    </row>
    <row r="24" spans="1:1" ht="18.75" x14ac:dyDescent="0.3">
      <c r="A24" s="13">
        <f>SMs!A24</f>
        <v>13</v>
      </c>
    </row>
    <row r="25" spans="1:1" ht="18.75" x14ac:dyDescent="0.3">
      <c r="A25" s="13"/>
    </row>
    <row r="26" spans="1:1" ht="18.75" x14ac:dyDescent="0.3">
      <c r="A26" s="13">
        <f>SMs!A26</f>
        <v>14</v>
      </c>
    </row>
    <row r="27" spans="1:1" ht="18.75" x14ac:dyDescent="0.3">
      <c r="A27" s="13"/>
    </row>
    <row r="28" spans="1:1" ht="18.75" x14ac:dyDescent="0.3">
      <c r="A28" s="13">
        <f>SMs!A28</f>
        <v>15</v>
      </c>
    </row>
    <row r="29" spans="1:1" ht="18.75" x14ac:dyDescent="0.3">
      <c r="A29" s="13"/>
    </row>
    <row r="30" spans="1:1" ht="18.75" x14ac:dyDescent="0.3">
      <c r="A30" s="13">
        <f>SMs!A30</f>
        <v>16</v>
      </c>
    </row>
    <row r="31" spans="1:1" ht="18.75" x14ac:dyDescent="0.3">
      <c r="A31" s="13"/>
    </row>
    <row r="32" spans="1:1" ht="18.75" x14ac:dyDescent="0.3">
      <c r="A32" s="13"/>
    </row>
    <row r="33" spans="1:1" ht="18.75" x14ac:dyDescent="0.3">
      <c r="A33" s="13"/>
    </row>
    <row r="34" spans="1:1" ht="18.75" x14ac:dyDescent="0.3">
      <c r="A34" s="13"/>
    </row>
    <row r="35" spans="1:1" ht="18.75" x14ac:dyDescent="0.3">
      <c r="A35" s="13"/>
    </row>
    <row r="36" spans="1:1" ht="18.75" x14ac:dyDescent="0.3">
      <c r="A36" s="1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1"/>
  <sheetViews>
    <sheetView showGridLines="0" topLeftCell="A8" workbookViewId="0">
      <selection activeCell="K30" sqref="K30"/>
    </sheetView>
  </sheetViews>
  <sheetFormatPr defaultColWidth="11.42578125" defaultRowHeight="15" x14ac:dyDescent="0.25"/>
  <cols>
    <col min="1" max="1" width="26.85546875" style="84" customWidth="1"/>
    <col min="2" max="2" width="20" customWidth="1"/>
    <col min="3" max="3" width="19.42578125" customWidth="1"/>
    <col min="4" max="4" width="17.42578125" customWidth="1"/>
    <col min="5" max="9" width="21.7109375" hidden="1" customWidth="1"/>
    <col min="10" max="10" width="9.28515625" customWidth="1"/>
    <col min="11" max="12" width="15.28515625" customWidth="1"/>
    <col min="13" max="15" width="21.7109375" customWidth="1"/>
  </cols>
  <sheetData>
    <row r="4" spans="1:15" ht="42" x14ac:dyDescent="0.3">
      <c r="A4" s="36"/>
      <c r="B4" s="60" t="s">
        <v>84</v>
      </c>
      <c r="C4" s="60" t="s">
        <v>79</v>
      </c>
      <c r="D4" s="61" t="s">
        <v>78</v>
      </c>
      <c r="E4" s="62" t="s">
        <v>98</v>
      </c>
      <c r="F4" s="62" t="s">
        <v>82</v>
      </c>
      <c r="G4" s="61" t="s">
        <v>69</v>
      </c>
      <c r="H4" s="61" t="s">
        <v>70</v>
      </c>
      <c r="I4" s="63" t="s">
        <v>83</v>
      </c>
      <c r="J4" s="61" t="s">
        <v>71</v>
      </c>
      <c r="K4" s="61" t="s">
        <v>261</v>
      </c>
      <c r="L4" s="61" t="s">
        <v>262</v>
      </c>
      <c r="M4" s="61" t="s">
        <v>85</v>
      </c>
      <c r="N4" s="61" t="s">
        <v>80</v>
      </c>
      <c r="O4" s="61" t="s">
        <v>81</v>
      </c>
    </row>
    <row r="5" spans="1:15" ht="21" x14ac:dyDescent="0.35">
      <c r="A5" s="31"/>
      <c r="B5" s="58"/>
      <c r="C5" s="146">
        <f>COUNTIF('Chamber RE4-2'!M:M,"&lt;"&amp;'FINAL REPORT'!A6)</f>
        <v>0</v>
      </c>
      <c r="D5" s="147">
        <f>COUNTIF('Chamber RE4-3'!J:J,"&lt;"&amp;'FINAL REPORT'!A6)</f>
        <v>0</v>
      </c>
      <c r="E5" s="148"/>
      <c r="F5" s="148"/>
      <c r="G5" s="149"/>
      <c r="H5" s="149"/>
      <c r="I5" s="150"/>
      <c r="J5" s="151">
        <v>0</v>
      </c>
      <c r="K5" s="240"/>
      <c r="L5" s="240">
        <f t="array" ref="L5">COUNTIF(SMs!H:H,"&lt;"&amp;'FINAL REPORT'!A6)</f>
        <v>0</v>
      </c>
      <c r="M5" s="151">
        <f>SUM(J$5:J5)</f>
        <v>0</v>
      </c>
      <c r="N5" s="150">
        <v>0</v>
      </c>
      <c r="O5" s="150">
        <v>0</v>
      </c>
    </row>
    <row r="6" spans="1:15" ht="21" x14ac:dyDescent="0.35">
      <c r="A6" s="31">
        <f>A7-7</f>
        <v>41365</v>
      </c>
      <c r="B6" s="59" t="str">
        <f>TEXT(A6,"ddd dd-mmm")</f>
        <v>Mon 01-Apr</v>
      </c>
      <c r="C6" s="53">
        <f>COUNTIF('Chamber RE4-2'!M:M,"&lt;"&amp;'FINAL REPORT'!A7)-SUM(C$5:C5)</f>
        <v>0</v>
      </c>
      <c r="D6" s="54">
        <f>COUNTIF('Chamber RE4-3'!J:J,"&lt;"&amp;'FINAL REPORT'!A7)-SUM(D$5:D5)</f>
        <v>0</v>
      </c>
      <c r="E6" s="57">
        <f>A6+4</f>
        <v>41369</v>
      </c>
      <c r="F6" s="57" t="str">
        <f>TEXT(E6,"ddd dd-mmm")</f>
        <v>Fri 05-Apr</v>
      </c>
      <c r="G6" s="54">
        <f>COUNTIF('Chamber RE4-2'!M:M,"&lt;"&amp;'FINAL REPORT'!E6)</f>
        <v>0</v>
      </c>
      <c r="H6" s="54">
        <f>COUNTIF('Chamber RE4-3'!J:J,"&lt;"&amp;'FINAL REPORT'!E6)</f>
        <v>0</v>
      </c>
      <c r="I6" s="55"/>
      <c r="J6" s="56">
        <f>MIN(G6,H6)</f>
        <v>0</v>
      </c>
      <c r="K6" s="240">
        <f>COUNTIF(SMs!D:D,"&lt;"&amp;'FINAL REPORT'!A7)-SUM(K$5:K5)</f>
        <v>0</v>
      </c>
      <c r="L6" s="240">
        <f t="array" ref="L6">COUNTIF(SMs!H:H,"&lt;"&amp;'FINAL REPORT'!A7)</f>
        <v>0</v>
      </c>
      <c r="M6" s="56">
        <f>SUM(J$5:J6)</f>
        <v>0</v>
      </c>
      <c r="N6" s="54">
        <f>G6-$J6</f>
        <v>0</v>
      </c>
      <c r="O6" s="54">
        <f>H6-$J6</f>
        <v>0</v>
      </c>
    </row>
    <row r="7" spans="1:15" ht="21" x14ac:dyDescent="0.35">
      <c r="A7" s="31">
        <v>41372</v>
      </c>
      <c r="B7" s="238" t="str">
        <f>TEXT(A7,"ddd dd-mmm")</f>
        <v>Mon 08-Apr</v>
      </c>
      <c r="C7" s="239">
        <f>COUNTIF('Chamber RE4-2'!M:M,"&lt;"&amp;'FINAL REPORT'!A8)-SUM(C$5:C6)</f>
        <v>0</v>
      </c>
      <c r="D7" s="240">
        <f>COUNTIF('Chamber RE4-3'!J:J,"&lt;"&amp;'FINAL REPORT'!A8)-SUM(D$5:D6)</f>
        <v>0</v>
      </c>
      <c r="E7" s="57">
        <f t="shared" ref="E7:E25" si="0">A7+4</f>
        <v>41376</v>
      </c>
      <c r="F7" s="57" t="str">
        <f>TEXT(E7,"ddd dd-mmm")</f>
        <v>Fri 12-Apr</v>
      </c>
      <c r="G7" s="240">
        <f>COUNTIF('Chamber RE4-2'!M:M,"&lt;"&amp;'FINAL REPORT'!E7)-SUM(G$6:G6)</f>
        <v>0</v>
      </c>
      <c r="H7" s="240">
        <f>COUNTIF('Chamber RE4-3'!J:J,"&lt;"&amp;'FINAL REPORT'!E7)-SUM(H$6:H6)</f>
        <v>0</v>
      </c>
      <c r="I7" s="241"/>
      <c r="J7" s="242">
        <f t="shared" ref="J7:J39" si="1">MIN(G7+N6,H7+O6)</f>
        <v>0</v>
      </c>
      <c r="K7" s="240">
        <f>COUNTIF(SMs!D:D,"&lt;"&amp;'FINAL REPORT'!A8)-SUM(K$5:K6)</f>
        <v>0</v>
      </c>
      <c r="L7" s="240">
        <f t="array" ref="L7">COUNTIF(SMs!H:H,"&lt;"&amp;'FINAL REPORT'!A8)</f>
        <v>0</v>
      </c>
      <c r="M7" s="242">
        <f>SUM(J$5:J7)</f>
        <v>0</v>
      </c>
      <c r="N7" s="240">
        <f t="shared" ref="N7:N39" si="2">G7+N6-$J7</f>
        <v>0</v>
      </c>
      <c r="O7" s="240">
        <f t="shared" ref="O7:O39" si="3">H7+O6-$J7</f>
        <v>0</v>
      </c>
    </row>
    <row r="8" spans="1:15" ht="21" x14ac:dyDescent="0.35">
      <c r="A8" s="31">
        <f>A7+7</f>
        <v>41379</v>
      </c>
      <c r="B8" s="59" t="str">
        <f t="shared" ref="B8:B25" si="4">TEXT(A8,"ddd dd-mmm")</f>
        <v>Mon 15-Apr</v>
      </c>
      <c r="C8" s="53">
        <f>COUNTIF('Chamber RE4-2'!M:M,"&lt;"&amp;'FINAL REPORT'!A9)-SUM(C$5:C7)</f>
        <v>0</v>
      </c>
      <c r="D8" s="54">
        <f>COUNTIF('Chamber RE4-3'!J:J,"&lt;"&amp;'FINAL REPORT'!A9)-SUM(D$5:D7)</f>
        <v>0</v>
      </c>
      <c r="E8" s="57">
        <f t="shared" si="0"/>
        <v>41383</v>
      </c>
      <c r="F8" s="57" t="str">
        <f>TEXT(E8,"ddd dd-mmm")</f>
        <v>Fri 19-Apr</v>
      </c>
      <c r="G8" s="54">
        <f>COUNTIF('Chamber RE4-2'!M:M,"&lt;"&amp;'FINAL REPORT'!E8)-SUM(G$6:G7)</f>
        <v>0</v>
      </c>
      <c r="H8" s="54">
        <f>COUNTIF('Chamber RE4-3'!J:J,"&lt;"&amp;'FINAL REPORT'!E8)-SUM(H$6:H7)</f>
        <v>0</v>
      </c>
      <c r="I8" s="55"/>
      <c r="J8" s="56">
        <f t="shared" si="1"/>
        <v>0</v>
      </c>
      <c r="K8" s="240">
        <f>COUNTIF(SMs!D:D,"&lt;"&amp;'FINAL REPORT'!A9)-SUM(K$5:K7)</f>
        <v>0</v>
      </c>
      <c r="L8" s="240">
        <f t="array" ref="L8">COUNTIF(SMs!H:H,"&lt;"&amp;'FINAL REPORT'!A9)</f>
        <v>0</v>
      </c>
      <c r="M8" s="56">
        <f>SUM(J$5:J8)</f>
        <v>0</v>
      </c>
      <c r="N8" s="54">
        <f t="shared" si="2"/>
        <v>0</v>
      </c>
      <c r="O8" s="54">
        <f t="shared" si="3"/>
        <v>0</v>
      </c>
    </row>
    <row r="9" spans="1:15" ht="21" x14ac:dyDescent="0.35">
      <c r="A9" s="31">
        <f t="shared" ref="A9:A41" si="5">A8+7</f>
        <v>41386</v>
      </c>
      <c r="B9" s="59" t="str">
        <f t="shared" si="4"/>
        <v>Mon 22-Apr</v>
      </c>
      <c r="C9" s="53">
        <f>COUNTIF('Chamber RE4-2'!M:M,"&lt;"&amp;'FINAL REPORT'!A10)-SUM(C$5:C8)</f>
        <v>0</v>
      </c>
      <c r="D9" s="54">
        <f>COUNTIF('Chamber RE4-3'!J:J,"&lt;"&amp;'FINAL REPORT'!A10)-SUM(D$5:D8)</f>
        <v>0</v>
      </c>
      <c r="E9" s="57">
        <f t="shared" si="0"/>
        <v>41390</v>
      </c>
      <c r="F9" s="57" t="str">
        <f t="shared" ref="F9:F25" si="6">TEXT(E9,"ddd dd-mmm")</f>
        <v>Fri 26-Apr</v>
      </c>
      <c r="G9" s="54">
        <f>COUNTIF('Chamber RE4-2'!M:M,"&lt;"&amp;'FINAL REPORT'!E9)-SUM(G$6:G8)</f>
        <v>0</v>
      </c>
      <c r="H9" s="54">
        <f>COUNTIF('Chamber RE4-3'!J:J,"&lt;"&amp;'FINAL REPORT'!E9)-SUM(H$6:H8)</f>
        <v>0</v>
      </c>
      <c r="I9" s="55"/>
      <c r="J9" s="56">
        <f t="shared" si="1"/>
        <v>0</v>
      </c>
      <c r="K9" s="240">
        <f>COUNTIF(SMs!D:D,"&lt;"&amp;'FINAL REPORT'!A10)-SUM(K$5:K8)</f>
        <v>0</v>
      </c>
      <c r="L9" s="240">
        <f t="array" ref="L9">COUNTIF(SMs!H:H,"&lt;"&amp;'FINAL REPORT'!A10)</f>
        <v>0</v>
      </c>
      <c r="M9" s="56">
        <f>SUM(J$5:J9)</f>
        <v>0</v>
      </c>
      <c r="N9" s="54">
        <f t="shared" si="2"/>
        <v>0</v>
      </c>
      <c r="O9" s="54">
        <f t="shared" si="3"/>
        <v>0</v>
      </c>
    </row>
    <row r="10" spans="1:15" ht="21" x14ac:dyDescent="0.35">
      <c r="A10" s="31">
        <f t="shared" si="5"/>
        <v>41393</v>
      </c>
      <c r="B10" s="59" t="str">
        <f t="shared" si="4"/>
        <v>Mon 29-Apr</v>
      </c>
      <c r="C10" s="53">
        <f>COUNTIF('Chamber RE4-2'!M:M,"&lt;"&amp;'FINAL REPORT'!A11)-SUM(C$5:C9)</f>
        <v>0</v>
      </c>
      <c r="D10" s="54">
        <f>COUNTIF('Chamber RE4-3'!J:J,"&lt;"&amp;'FINAL REPORT'!A11)-SUM(D$5:D9)</f>
        <v>0</v>
      </c>
      <c r="E10" s="57">
        <f t="shared" si="0"/>
        <v>41397</v>
      </c>
      <c r="F10" s="57" t="str">
        <f t="shared" si="6"/>
        <v>Fri 03-May</v>
      </c>
      <c r="G10" s="54">
        <f>COUNTIF('Chamber RE4-2'!M:M,"&lt;"&amp;'FINAL REPORT'!E10)-SUM(G$6:G9)</f>
        <v>0</v>
      </c>
      <c r="H10" s="54">
        <f>COUNTIF('Chamber RE4-3'!J:J,"&lt;"&amp;'FINAL REPORT'!E10)-SUM(H$6:H9)</f>
        <v>0</v>
      </c>
      <c r="I10" s="55"/>
      <c r="J10" s="56">
        <f t="shared" si="1"/>
        <v>0</v>
      </c>
      <c r="K10" s="240">
        <f>COUNTIF(SMs!D:D,"&lt;"&amp;'FINAL REPORT'!A11)-SUM(K$5:K9)</f>
        <v>0</v>
      </c>
      <c r="L10" s="240">
        <f t="array" ref="L10">COUNTIF(SMs!H:H,"&lt;"&amp;'FINAL REPORT'!A11)</f>
        <v>0</v>
      </c>
      <c r="M10" s="56">
        <f>SUM(J$5:J10)</f>
        <v>0</v>
      </c>
      <c r="N10" s="54">
        <f t="shared" si="2"/>
        <v>0</v>
      </c>
      <c r="O10" s="54">
        <f t="shared" si="3"/>
        <v>0</v>
      </c>
    </row>
    <row r="11" spans="1:15" ht="21" x14ac:dyDescent="0.35">
      <c r="A11" s="31">
        <f t="shared" si="5"/>
        <v>41400</v>
      </c>
      <c r="B11" s="59" t="str">
        <f t="shared" si="4"/>
        <v>Mon 06-May</v>
      </c>
      <c r="C11" s="53">
        <f>COUNTIF('Chamber RE4-2'!M:M,"&lt;"&amp;'FINAL REPORT'!A12)-SUM(C$5:C10)</f>
        <v>0</v>
      </c>
      <c r="D11" s="54">
        <f>COUNTIF('Chamber RE4-3'!J:J,"&lt;"&amp;'FINAL REPORT'!A12)-SUM(D$5:D10)</f>
        <v>0</v>
      </c>
      <c r="E11" s="57">
        <f t="shared" si="0"/>
        <v>41404</v>
      </c>
      <c r="F11" s="57" t="str">
        <f t="shared" si="6"/>
        <v>Fri 10-May</v>
      </c>
      <c r="G11" s="54">
        <f>COUNTIF('Chamber RE4-2'!M:M,"&lt;"&amp;'FINAL REPORT'!E11)-SUM(G$6:G10)</f>
        <v>0</v>
      </c>
      <c r="H11" s="54">
        <f>COUNTIF('Chamber RE4-3'!J:J,"&lt;"&amp;'FINAL REPORT'!E11)-SUM(H$6:H10)</f>
        <v>0</v>
      </c>
      <c r="I11" s="55"/>
      <c r="J11" s="56">
        <f t="shared" si="1"/>
        <v>0</v>
      </c>
      <c r="K11" s="240">
        <f>COUNTIF(SMs!D:D,"&lt;"&amp;'FINAL REPORT'!A12)-SUM(K$5:K10)</f>
        <v>0</v>
      </c>
      <c r="L11" s="240">
        <f t="array" ref="L11">COUNTIF(SMs!H:H,"&lt;"&amp;'FINAL REPORT'!A12)</f>
        <v>0</v>
      </c>
      <c r="M11" s="56">
        <f>SUM(J$5:J11)</f>
        <v>0</v>
      </c>
      <c r="N11" s="54">
        <f t="shared" si="2"/>
        <v>0</v>
      </c>
      <c r="O11" s="54">
        <f t="shared" si="3"/>
        <v>0</v>
      </c>
    </row>
    <row r="12" spans="1:15" ht="21" x14ac:dyDescent="0.35">
      <c r="A12" s="31">
        <f t="shared" si="5"/>
        <v>41407</v>
      </c>
      <c r="B12" s="59" t="str">
        <f t="shared" si="4"/>
        <v>Mon 13-May</v>
      </c>
      <c r="C12" s="53">
        <f>COUNTIF('Chamber RE4-2'!M:M,"&lt;"&amp;'FINAL REPORT'!A13)-SUM(C$5:C11)</f>
        <v>0</v>
      </c>
      <c r="D12" s="54">
        <f>COUNTIF('Chamber RE4-3'!J:J,"&lt;"&amp;'FINAL REPORT'!A13)-SUM(D$5:D11)</f>
        <v>0</v>
      </c>
      <c r="E12" s="57">
        <f t="shared" si="0"/>
        <v>41411</v>
      </c>
      <c r="F12" s="57" t="str">
        <f t="shared" si="6"/>
        <v>Fri 17-May</v>
      </c>
      <c r="G12" s="54">
        <f>COUNTIF('Chamber RE4-2'!M:M,"&lt;"&amp;'FINAL REPORT'!E12)-SUM(G$6:G11)</f>
        <v>0</v>
      </c>
      <c r="H12" s="54">
        <f>COUNTIF('Chamber RE4-3'!J:J,"&lt;"&amp;'FINAL REPORT'!E12)-SUM(H$6:H11)</f>
        <v>0</v>
      </c>
      <c r="I12" s="55"/>
      <c r="J12" s="56">
        <f t="shared" si="1"/>
        <v>0</v>
      </c>
      <c r="K12" s="240">
        <f>COUNTIF(SMs!D:D,"&lt;"&amp;'FINAL REPORT'!A13)-SUM(K$5:K11)</f>
        <v>0</v>
      </c>
      <c r="L12" s="240">
        <f t="array" ref="L12">COUNTIF(SMs!H:H,"&lt;"&amp;'FINAL REPORT'!A13)</f>
        <v>0</v>
      </c>
      <c r="M12" s="56">
        <f>SUM(J$5:J12)</f>
        <v>0</v>
      </c>
      <c r="N12" s="54">
        <f t="shared" si="2"/>
        <v>0</v>
      </c>
      <c r="O12" s="54">
        <f t="shared" si="3"/>
        <v>0</v>
      </c>
    </row>
    <row r="13" spans="1:15" ht="21" x14ac:dyDescent="0.35">
      <c r="A13" s="31">
        <f t="shared" si="5"/>
        <v>41414</v>
      </c>
      <c r="B13" s="59" t="str">
        <f t="shared" si="4"/>
        <v>Mon 20-May</v>
      </c>
      <c r="C13" s="53">
        <f>COUNTIF('Chamber RE4-2'!M:M,"&lt;"&amp;'FINAL REPORT'!A14)-SUM(C$5:C12)</f>
        <v>0</v>
      </c>
      <c r="D13" s="54">
        <f>COUNTIF('Chamber RE4-3'!J:J,"&lt;"&amp;'FINAL REPORT'!A14)-SUM(D$5:D12)</f>
        <v>0</v>
      </c>
      <c r="E13" s="57">
        <f t="shared" si="0"/>
        <v>41418</v>
      </c>
      <c r="F13" s="57" t="str">
        <f t="shared" si="6"/>
        <v>Fri 24-May</v>
      </c>
      <c r="G13" s="54">
        <f>COUNTIF('Chamber RE4-2'!M:M,"&lt;"&amp;'FINAL REPORT'!E13)-SUM(G$6:G12)</f>
        <v>0</v>
      </c>
      <c r="H13" s="54">
        <f>COUNTIF('Chamber RE4-3'!J:J,"&lt;"&amp;'FINAL REPORT'!E13)-SUM(H$6:H12)</f>
        <v>0</v>
      </c>
      <c r="I13" s="55"/>
      <c r="J13" s="56">
        <f t="shared" si="1"/>
        <v>0</v>
      </c>
      <c r="K13" s="240">
        <f>COUNTIF(SMs!D:D,"&lt;"&amp;'FINAL REPORT'!A14)-SUM(K$5:K12)</f>
        <v>0</v>
      </c>
      <c r="L13" s="240">
        <f t="array" ref="L13">COUNTIF(SMs!H:H,"&lt;"&amp;'FINAL REPORT'!A14)</f>
        <v>0</v>
      </c>
      <c r="M13" s="56">
        <f>SUM(J$5:J13)</f>
        <v>0</v>
      </c>
      <c r="N13" s="54">
        <f t="shared" si="2"/>
        <v>0</v>
      </c>
      <c r="O13" s="54">
        <f t="shared" si="3"/>
        <v>0</v>
      </c>
    </row>
    <row r="14" spans="1:15" ht="21" x14ac:dyDescent="0.35">
      <c r="A14" s="31">
        <f t="shared" si="5"/>
        <v>41421</v>
      </c>
      <c r="B14" s="125" t="str">
        <f t="shared" si="4"/>
        <v>Mon 27-May</v>
      </c>
      <c r="C14" s="126">
        <f>COUNTIF('Chamber RE4-2'!M:M,"&lt;"&amp;'FINAL REPORT'!A15)-SUM(C$5:C13)</f>
        <v>0</v>
      </c>
      <c r="D14" s="127">
        <f>COUNTIF('Chamber RE4-3'!J:J,"&lt;"&amp;'FINAL REPORT'!A15)-SUM(D$5:D13)</f>
        <v>1</v>
      </c>
      <c r="E14" s="128">
        <f t="shared" si="0"/>
        <v>41425</v>
      </c>
      <c r="F14" s="128" t="str">
        <f t="shared" si="6"/>
        <v>Fri 31-May</v>
      </c>
      <c r="G14" s="127">
        <f>COUNTIF('Chamber RE4-2'!M:M,"&lt;"&amp;'FINAL REPORT'!E14)-SUM(G$6:G13)</f>
        <v>0</v>
      </c>
      <c r="H14" s="127">
        <f>COUNTIF('Chamber RE4-3'!J:J,"&lt;"&amp;'FINAL REPORT'!E14)-SUM(H$6:H13)</f>
        <v>1</v>
      </c>
      <c r="I14" s="129"/>
      <c r="J14" s="130">
        <f t="shared" si="1"/>
        <v>0</v>
      </c>
      <c r="K14" s="240">
        <f>COUNTIF(SMs!D:D,"&lt;"&amp;'FINAL REPORT'!A15)-SUM(K$5:K13)</f>
        <v>0</v>
      </c>
      <c r="L14" s="240">
        <f t="array" ref="L14">COUNTIF(SMs!H:H,"&lt;"&amp;'FINAL REPORT'!A15)</f>
        <v>0</v>
      </c>
      <c r="M14" s="130">
        <f>SUM(J$5:J14)</f>
        <v>0</v>
      </c>
      <c r="N14" s="127">
        <f t="shared" si="2"/>
        <v>0</v>
      </c>
      <c r="O14" s="127">
        <f t="shared" si="3"/>
        <v>1</v>
      </c>
    </row>
    <row r="15" spans="1:15" ht="21" x14ac:dyDescent="0.35">
      <c r="A15" s="31">
        <f t="shared" si="5"/>
        <v>41428</v>
      </c>
      <c r="B15" s="238" t="str">
        <f t="shared" si="4"/>
        <v>Mon 03-Jun</v>
      </c>
      <c r="C15" s="239">
        <f>COUNTIF('Chamber RE4-2'!M:M,"&lt;"&amp;'FINAL REPORT'!A16)-SUM(C$5:C14)</f>
        <v>6</v>
      </c>
      <c r="D15" s="240">
        <f>COUNTIF('Chamber RE4-3'!J:J,"&lt;"&amp;'FINAL REPORT'!A16)-SUM(D$5:D14)</f>
        <v>2</v>
      </c>
      <c r="E15" s="57">
        <f t="shared" si="0"/>
        <v>41432</v>
      </c>
      <c r="F15" s="57" t="str">
        <f t="shared" si="6"/>
        <v>Fri 07-Jun</v>
      </c>
      <c r="G15" s="240">
        <f>COUNTIF('Chamber RE4-2'!M:M,"&lt;"&amp;'FINAL REPORT'!E15)-SUM(G$6:G14)</f>
        <v>6</v>
      </c>
      <c r="H15" s="240">
        <f>COUNTIF('Chamber RE4-3'!J:J,"&lt;"&amp;'FINAL REPORT'!E15)-SUM(H$6:H14)</f>
        <v>2</v>
      </c>
      <c r="I15" s="241"/>
      <c r="J15" s="242">
        <f t="shared" si="1"/>
        <v>3</v>
      </c>
      <c r="K15" s="240">
        <f>COUNTIF(SMs!D:D,"&lt;"&amp;'FINAL REPORT'!A16)-SUM(K$5:K14)</f>
        <v>1</v>
      </c>
      <c r="L15" s="240">
        <f t="array" ref="L15">COUNTIF(SMs!H:H,"&lt;"&amp;'FINAL REPORT'!A16)</f>
        <v>0</v>
      </c>
      <c r="M15" s="251">
        <f>SUM(J$5:J15)</f>
        <v>3</v>
      </c>
      <c r="N15" s="240">
        <f t="shared" si="2"/>
        <v>3</v>
      </c>
      <c r="O15" s="240">
        <f t="shared" si="3"/>
        <v>0</v>
      </c>
    </row>
    <row r="16" spans="1:15" ht="21" x14ac:dyDescent="0.35">
      <c r="A16" s="31">
        <f t="shared" si="5"/>
        <v>41435</v>
      </c>
      <c r="B16" s="59" t="str">
        <f t="shared" si="4"/>
        <v>Mon 10-Jun</v>
      </c>
      <c r="C16" s="53">
        <f>COUNTIF('Chamber RE4-2'!M:M,"&lt;"&amp;'FINAL REPORT'!A17)-SUM(C$5:C15)</f>
        <v>0</v>
      </c>
      <c r="D16" s="54">
        <f>COUNTIF('Chamber RE4-3'!J:J,"&lt;"&amp;'FINAL REPORT'!A17)-SUM(D$5:D15)</f>
        <v>0</v>
      </c>
      <c r="E16" s="57">
        <f t="shared" si="0"/>
        <v>41439</v>
      </c>
      <c r="F16" s="57" t="str">
        <f t="shared" si="6"/>
        <v>Fri 14-Jun</v>
      </c>
      <c r="G16" s="54">
        <f>COUNTIF('Chamber RE4-2'!M:M,"&lt;"&amp;'FINAL REPORT'!E16)-SUM(G$6:G15)</f>
        <v>0</v>
      </c>
      <c r="H16" s="54">
        <f>COUNTIF('Chamber RE4-3'!J:J,"&lt;"&amp;'FINAL REPORT'!E16)-SUM(H$6:H15)</f>
        <v>0</v>
      </c>
      <c r="I16" s="55"/>
      <c r="J16" s="56">
        <f t="shared" si="1"/>
        <v>0</v>
      </c>
      <c r="K16" s="240">
        <f>COUNTIF(SMs!D:D,"&lt;"&amp;'FINAL REPORT'!A17)-SUM(K$5:K15)</f>
        <v>2</v>
      </c>
      <c r="L16" s="240">
        <f t="array" ref="L16">COUNTIF(SMs!H:H,"&lt;"&amp;'FINAL REPORT'!A17)</f>
        <v>0</v>
      </c>
      <c r="M16" s="56">
        <f>SUM(J$5:J16)</f>
        <v>3</v>
      </c>
      <c r="N16" s="54">
        <f t="shared" si="2"/>
        <v>3</v>
      </c>
      <c r="O16" s="54">
        <f t="shared" si="3"/>
        <v>0</v>
      </c>
    </row>
    <row r="17" spans="1:15" ht="21" x14ac:dyDescent="0.35">
      <c r="A17" s="31">
        <f t="shared" si="5"/>
        <v>41442</v>
      </c>
      <c r="B17" s="59" t="str">
        <f t="shared" si="4"/>
        <v>Mon 17-Jun</v>
      </c>
      <c r="C17" s="53">
        <f>COUNTIF('Chamber RE4-2'!M:M,"&lt;"&amp;'FINAL REPORT'!A18)-SUM(C$5:C16)</f>
        <v>0</v>
      </c>
      <c r="D17" s="54">
        <f>COUNTIF('Chamber RE4-3'!J:J,"&lt;"&amp;'FINAL REPORT'!A18)-SUM(D$5:D16)</f>
        <v>5</v>
      </c>
      <c r="E17" s="57">
        <f t="shared" si="0"/>
        <v>41446</v>
      </c>
      <c r="F17" s="57" t="str">
        <f t="shared" si="6"/>
        <v>Fri 21-Jun</v>
      </c>
      <c r="G17" s="54">
        <f>COUNTIF('Chamber RE4-2'!M:M,"&lt;"&amp;'FINAL REPORT'!E17)-SUM(G$6:G16)</f>
        <v>0</v>
      </c>
      <c r="H17" s="54">
        <f>COUNTIF('Chamber RE4-3'!J:J,"&lt;"&amp;'FINAL REPORT'!E17)-SUM(H$6:H16)</f>
        <v>5</v>
      </c>
      <c r="I17" s="55"/>
      <c r="J17" s="56">
        <f t="shared" si="1"/>
        <v>3</v>
      </c>
      <c r="K17" s="240">
        <f>COUNTIF(SMs!D:D,"&lt;"&amp;'FINAL REPORT'!A18)-SUM(K$5:K16)</f>
        <v>3</v>
      </c>
      <c r="L17" s="240">
        <f t="array" ref="L17">COUNTIF(SMs!H:H,"&lt;"&amp;'FINAL REPORT'!A18)</f>
        <v>0</v>
      </c>
      <c r="M17" s="56">
        <f>SUM(J$5:J17)</f>
        <v>6</v>
      </c>
      <c r="N17" s="54">
        <f t="shared" si="2"/>
        <v>0</v>
      </c>
      <c r="O17" s="54">
        <f t="shared" si="3"/>
        <v>2</v>
      </c>
    </row>
    <row r="18" spans="1:15" ht="21" x14ac:dyDescent="0.35">
      <c r="A18" s="31">
        <f t="shared" si="5"/>
        <v>41449</v>
      </c>
      <c r="B18" s="59" t="str">
        <f t="shared" si="4"/>
        <v>Mon 24-Jun</v>
      </c>
      <c r="C18" s="53">
        <f>COUNTIF('Chamber RE4-2'!M:M,"&lt;"&amp;'FINAL REPORT'!A19)-SUM(C$5:C17)</f>
        <v>0</v>
      </c>
      <c r="D18" s="54">
        <f>COUNTIF('Chamber RE4-3'!J:J,"&lt;"&amp;'FINAL REPORT'!A19)-SUM(D$5:D17)</f>
        <v>0</v>
      </c>
      <c r="E18" s="57">
        <f t="shared" si="0"/>
        <v>41453</v>
      </c>
      <c r="F18" s="57" t="str">
        <f t="shared" si="6"/>
        <v>Fri 28-Jun</v>
      </c>
      <c r="G18" s="54">
        <f>COUNTIF('Chamber RE4-2'!M:M,"&lt;"&amp;'FINAL REPORT'!E18)-SUM(G$6:G17)</f>
        <v>0</v>
      </c>
      <c r="H18" s="54">
        <f>COUNTIF('Chamber RE4-3'!J:J,"&lt;"&amp;'FINAL REPORT'!E18)-SUM(H$6:H17)</f>
        <v>0</v>
      </c>
      <c r="I18" s="55"/>
      <c r="J18" s="56">
        <f t="shared" si="1"/>
        <v>0</v>
      </c>
      <c r="K18" s="240">
        <f>COUNTIF(SMs!D:D,"&lt;"&amp;'FINAL REPORT'!A19)-SUM(K$5:K17)</f>
        <v>0</v>
      </c>
      <c r="L18" s="240">
        <f t="array" ref="L18">COUNTIF(SMs!H:H,"&lt;"&amp;'FINAL REPORT'!A19)</f>
        <v>0</v>
      </c>
      <c r="M18" s="56">
        <f>SUM(J$5:J18)</f>
        <v>6</v>
      </c>
      <c r="N18" s="54">
        <f t="shared" si="2"/>
        <v>0</v>
      </c>
      <c r="O18" s="54">
        <f t="shared" si="3"/>
        <v>2</v>
      </c>
    </row>
    <row r="19" spans="1:15" ht="21" x14ac:dyDescent="0.35">
      <c r="A19" s="31">
        <f t="shared" si="5"/>
        <v>41456</v>
      </c>
      <c r="B19" s="59" t="str">
        <f t="shared" si="4"/>
        <v>Mon 01-Jul</v>
      </c>
      <c r="C19" s="53">
        <f>COUNTIF('Chamber RE4-2'!M:M,"&lt;"&amp;'FINAL REPORT'!A20)-SUM(C$5:C18)</f>
        <v>2</v>
      </c>
      <c r="D19" s="54">
        <f>COUNTIF('Chamber RE4-3'!J:J,"&lt;"&amp;'FINAL REPORT'!A20)-SUM(D$5:D18)</f>
        <v>2</v>
      </c>
      <c r="E19" s="57">
        <f t="shared" si="0"/>
        <v>41460</v>
      </c>
      <c r="F19" s="57" t="str">
        <f t="shared" si="6"/>
        <v>Fri 05-Jul</v>
      </c>
      <c r="G19" s="54">
        <f>COUNTIF('Chamber RE4-2'!M:M,"&lt;"&amp;'FINAL REPORT'!E19)-SUM(G$6:G18)</f>
        <v>2</v>
      </c>
      <c r="H19" s="54">
        <f>COUNTIF('Chamber RE4-3'!J:J,"&lt;"&amp;'FINAL REPORT'!E19)-SUM(H$6:H18)</f>
        <v>0</v>
      </c>
      <c r="I19" s="55"/>
      <c r="J19" s="56">
        <f t="shared" si="1"/>
        <v>2</v>
      </c>
      <c r="K19" s="240">
        <f>COUNTIF(SMs!D:D,"&lt;"&amp;'FINAL REPORT'!A20)-SUM(K$5:K18)</f>
        <v>2</v>
      </c>
      <c r="L19" s="240">
        <f t="array" ref="L19">COUNTIF(SMs!H:H,"&lt;"&amp;'FINAL REPORT'!A20)</f>
        <v>0</v>
      </c>
      <c r="M19" s="56">
        <f>SUM(J$5:J19)</f>
        <v>8</v>
      </c>
      <c r="N19" s="54">
        <f t="shared" si="2"/>
        <v>0</v>
      </c>
      <c r="O19" s="54">
        <f t="shared" si="3"/>
        <v>0</v>
      </c>
    </row>
    <row r="20" spans="1:15" ht="21" x14ac:dyDescent="0.35">
      <c r="A20" s="31">
        <f t="shared" si="5"/>
        <v>41463</v>
      </c>
      <c r="B20" s="59" t="str">
        <f t="shared" si="4"/>
        <v>Mon 08-Jul</v>
      </c>
      <c r="C20" s="53">
        <f>COUNTIF('Chamber RE4-2'!M:M,"&lt;"&amp;'FINAL REPORT'!A21)-SUM(C$5:C19)</f>
        <v>1</v>
      </c>
      <c r="D20" s="54">
        <f>COUNTIF('Chamber RE4-3'!J:J,"&lt;"&amp;'FINAL REPORT'!A21)-SUM(D$5:D19)</f>
        <v>0</v>
      </c>
      <c r="E20" s="57">
        <f t="shared" si="0"/>
        <v>41467</v>
      </c>
      <c r="F20" s="57" t="str">
        <f t="shared" si="6"/>
        <v>Fri 12-Jul</v>
      </c>
      <c r="G20" s="54">
        <f>COUNTIF('Chamber RE4-2'!M:M,"&lt;"&amp;'FINAL REPORT'!E20)-SUM(G$6:G19)</f>
        <v>1</v>
      </c>
      <c r="H20" s="54">
        <f>COUNTIF('Chamber RE4-3'!J:J,"&lt;"&amp;'FINAL REPORT'!E20)-SUM(H$6:H19)</f>
        <v>2</v>
      </c>
      <c r="I20" s="55"/>
      <c r="J20" s="56">
        <f t="shared" si="1"/>
        <v>1</v>
      </c>
      <c r="K20" s="240">
        <f>COUNTIF(SMs!D:D,"&lt;"&amp;'FINAL REPORT'!A21)-SUM(K$5:K19)</f>
        <v>1</v>
      </c>
      <c r="L20" s="240">
        <f t="array" ref="L20">COUNTIF(SMs!H:H,"&lt;"&amp;'FINAL REPORT'!A21)</f>
        <v>0</v>
      </c>
      <c r="M20" s="56">
        <f>SUM(J$5:J20)</f>
        <v>9</v>
      </c>
      <c r="N20" s="54">
        <f t="shared" si="2"/>
        <v>0</v>
      </c>
      <c r="O20" s="54">
        <f t="shared" si="3"/>
        <v>1</v>
      </c>
    </row>
    <row r="21" spans="1:15" ht="21" x14ac:dyDescent="0.35">
      <c r="A21" s="31">
        <f t="shared" si="5"/>
        <v>41470</v>
      </c>
      <c r="B21" s="59" t="str">
        <f t="shared" si="4"/>
        <v>Mon 15-Jul</v>
      </c>
      <c r="C21" s="53">
        <f>COUNTIF('Chamber RE4-2'!M:M,"&lt;"&amp;'FINAL REPORT'!A22)-SUM(C$5:C20)</f>
        <v>2</v>
      </c>
      <c r="D21" s="54">
        <f>COUNTIF('Chamber RE4-3'!J:J,"&lt;"&amp;'FINAL REPORT'!A22)-SUM(D$5:D20)</f>
        <v>2</v>
      </c>
      <c r="E21" s="57">
        <f t="shared" si="0"/>
        <v>41474</v>
      </c>
      <c r="F21" s="57" t="str">
        <f t="shared" si="6"/>
        <v>Fri 19-Jul</v>
      </c>
      <c r="G21" s="54">
        <f>COUNTIF('Chamber RE4-2'!M:M,"&lt;"&amp;'FINAL REPORT'!E21)-SUM(G$6:G20)</f>
        <v>2</v>
      </c>
      <c r="H21" s="54">
        <f>COUNTIF('Chamber RE4-3'!J:J,"&lt;"&amp;'FINAL REPORT'!E21)-SUM(H$6:H20)</f>
        <v>1</v>
      </c>
      <c r="I21" s="55"/>
      <c r="J21" s="56">
        <f t="shared" si="1"/>
        <v>2</v>
      </c>
      <c r="K21" s="240">
        <f>COUNTIF(SMs!D:D,"&lt;"&amp;'FINAL REPORT'!A22)-SUM(K$5:K20)</f>
        <v>2</v>
      </c>
      <c r="L21" s="240">
        <f t="array" ref="L21">COUNTIF(SMs!H:H,"&lt;"&amp;'FINAL REPORT'!A22)</f>
        <v>0</v>
      </c>
      <c r="M21" s="56">
        <f>SUM(J$5:J21)</f>
        <v>11</v>
      </c>
      <c r="N21" s="54">
        <f t="shared" si="2"/>
        <v>0</v>
      </c>
      <c r="O21" s="54">
        <f t="shared" si="3"/>
        <v>0</v>
      </c>
    </row>
    <row r="22" spans="1:15" ht="21" x14ac:dyDescent="0.35">
      <c r="A22" s="31">
        <f t="shared" si="5"/>
        <v>41477</v>
      </c>
      <c r="B22" s="59" t="str">
        <f t="shared" si="4"/>
        <v>Mon 22-Jul</v>
      </c>
      <c r="C22" s="53">
        <f>COUNTIF('Chamber RE4-2'!M:M,"&lt;"&amp;'FINAL REPORT'!A23)-SUM(C$5:C21)</f>
        <v>0</v>
      </c>
      <c r="D22" s="54">
        <f>COUNTIF('Chamber RE4-3'!J:J,"&lt;"&amp;'FINAL REPORT'!A23)-SUM(D$5:D21)</f>
        <v>0</v>
      </c>
      <c r="E22" s="57">
        <f t="shared" si="0"/>
        <v>41481</v>
      </c>
      <c r="F22" s="57" t="str">
        <f t="shared" si="6"/>
        <v>Fri 26-Jul</v>
      </c>
      <c r="G22" s="54">
        <f>COUNTIF('Chamber RE4-2'!M:M,"&lt;"&amp;'FINAL REPORT'!E22)-SUM(G$6:G21)</f>
        <v>0</v>
      </c>
      <c r="H22" s="54">
        <f>COUNTIF('Chamber RE4-3'!J:J,"&lt;"&amp;'FINAL REPORT'!E22)-SUM(H$6:H21)</f>
        <v>1</v>
      </c>
      <c r="I22" s="55"/>
      <c r="J22" s="56">
        <f t="shared" si="1"/>
        <v>0</v>
      </c>
      <c r="K22" s="240">
        <f>COUNTIF(SMs!D:D,"&lt;"&amp;'FINAL REPORT'!A23)-SUM(K$5:K21)</f>
        <v>0</v>
      </c>
      <c r="L22" s="240">
        <f t="array" ref="L22">COUNTIF(SMs!H:H,"&lt;"&amp;'FINAL REPORT'!A23)</f>
        <v>0</v>
      </c>
      <c r="M22" s="56">
        <f>SUM(J$5:J22)</f>
        <v>11</v>
      </c>
      <c r="N22" s="54">
        <f t="shared" si="2"/>
        <v>0</v>
      </c>
      <c r="O22" s="54">
        <f t="shared" si="3"/>
        <v>1</v>
      </c>
    </row>
    <row r="23" spans="1:15" ht="21" x14ac:dyDescent="0.35">
      <c r="A23" s="31">
        <f t="shared" si="5"/>
        <v>41484</v>
      </c>
      <c r="B23" s="59" t="str">
        <f t="shared" si="4"/>
        <v>Mon 29-Jul</v>
      </c>
      <c r="C23" s="53">
        <f>COUNTIF('Chamber RE4-2'!M:M,"&lt;"&amp;'FINAL REPORT'!A24)-SUM(C$5:C22)</f>
        <v>3</v>
      </c>
      <c r="D23" s="54">
        <f>COUNTIF('Chamber RE4-3'!J:J,"&lt;"&amp;'FINAL REPORT'!A24)-SUM(D$5:D22)</f>
        <v>6</v>
      </c>
      <c r="E23" s="57">
        <f t="shared" si="0"/>
        <v>41488</v>
      </c>
      <c r="F23" s="57" t="str">
        <f t="shared" si="6"/>
        <v>Fri 02-Aug</v>
      </c>
      <c r="G23" s="54">
        <f>COUNTIF('Chamber RE4-2'!M:M,"&lt;"&amp;'FINAL REPORT'!E23)-SUM(G$6:G22)</f>
        <v>3</v>
      </c>
      <c r="H23" s="54">
        <f>COUNTIF('Chamber RE4-3'!J:J,"&lt;"&amp;'FINAL REPORT'!E23)-SUM(H$6:H22)</f>
        <v>6</v>
      </c>
      <c r="I23" s="55"/>
      <c r="J23" s="56">
        <f t="shared" si="1"/>
        <v>3</v>
      </c>
      <c r="K23" s="240">
        <f>COUNTIF(SMs!D:D,"&lt;"&amp;'FINAL REPORT'!A24)-SUM(K$5:K22)</f>
        <v>3</v>
      </c>
      <c r="L23" s="240">
        <f t="array" ref="L23">COUNTIF(SMs!H:H,"&lt;"&amp;'FINAL REPORT'!A24)</f>
        <v>0</v>
      </c>
      <c r="M23" s="56">
        <f>SUM(J$5:J23)</f>
        <v>14</v>
      </c>
      <c r="N23" s="54">
        <f t="shared" si="2"/>
        <v>0</v>
      </c>
      <c r="O23" s="54">
        <f t="shared" si="3"/>
        <v>4</v>
      </c>
    </row>
    <row r="24" spans="1:15" ht="21" x14ac:dyDescent="0.35">
      <c r="A24" s="31">
        <f t="shared" si="5"/>
        <v>41491</v>
      </c>
      <c r="B24" s="59" t="str">
        <f t="shared" si="4"/>
        <v>Mon 05-Aug</v>
      </c>
      <c r="C24" s="53">
        <f>COUNTIF('Chamber RE4-2'!M:M,"&lt;"&amp;'FINAL REPORT'!A25)-SUM(C$5:C23)</f>
        <v>0</v>
      </c>
      <c r="D24" s="54">
        <f>COUNTIF('Chamber RE4-3'!J:J,"&lt;"&amp;'FINAL REPORT'!A25)-SUM(D$5:D23)</f>
        <v>3</v>
      </c>
      <c r="E24" s="57">
        <f t="shared" si="0"/>
        <v>41495</v>
      </c>
      <c r="F24" s="57" t="str">
        <f t="shared" si="6"/>
        <v>Fri 09-Aug</v>
      </c>
      <c r="G24" s="54">
        <f>COUNTIF('Chamber RE4-2'!M:M,"&lt;"&amp;'FINAL REPORT'!E24)-SUM(G$6:G23)</f>
        <v>0</v>
      </c>
      <c r="H24" s="54">
        <f>COUNTIF('Chamber RE4-3'!J:J,"&lt;"&amp;'FINAL REPORT'!E24)-SUM(H$6:H23)</f>
        <v>3</v>
      </c>
      <c r="I24" s="55"/>
      <c r="J24" s="56">
        <f t="shared" si="1"/>
        <v>0</v>
      </c>
      <c r="K24" s="240">
        <f>COUNTIF(SMs!D:D,"&lt;"&amp;'FINAL REPORT'!A25)-SUM(K$5:K23)</f>
        <v>0</v>
      </c>
      <c r="L24" s="240">
        <f t="array" ref="L24">COUNTIF(SMs!H:H,"&lt;"&amp;'FINAL REPORT'!A25)</f>
        <v>0</v>
      </c>
      <c r="M24" s="56">
        <f>SUM(J$5:J24)</f>
        <v>14</v>
      </c>
      <c r="N24" s="54">
        <f t="shared" si="2"/>
        <v>0</v>
      </c>
      <c r="O24" s="54">
        <f t="shared" si="3"/>
        <v>7</v>
      </c>
    </row>
    <row r="25" spans="1:15" ht="21" x14ac:dyDescent="0.35">
      <c r="A25" s="31">
        <f t="shared" si="5"/>
        <v>41498</v>
      </c>
      <c r="B25" s="59" t="str">
        <f t="shared" si="4"/>
        <v>Mon 12-Aug</v>
      </c>
      <c r="C25" s="53">
        <f>COUNTIF('Chamber RE4-2'!M:M,"&lt;"&amp;'FINAL REPORT'!A26)-SUM(C$5:C24)</f>
        <v>0</v>
      </c>
      <c r="D25" s="54">
        <f>COUNTIF('Chamber RE4-3'!J:J,"&lt;"&amp;'FINAL REPORT'!A26)-SUM(D$5:D24)</f>
        <v>0</v>
      </c>
      <c r="E25" s="57">
        <f t="shared" si="0"/>
        <v>41502</v>
      </c>
      <c r="F25" s="57" t="str">
        <f t="shared" si="6"/>
        <v>Fri 16-Aug</v>
      </c>
      <c r="G25" s="54">
        <f>COUNTIF('Chamber RE4-2'!M:M,"&lt;"&amp;'FINAL REPORT'!E25)-SUM(G$6:G24)</f>
        <v>0</v>
      </c>
      <c r="H25" s="54">
        <f>COUNTIF('Chamber RE4-3'!J:J,"&lt;"&amp;'FINAL REPORT'!E25)-SUM(H$6:H24)</f>
        <v>0</v>
      </c>
      <c r="I25" s="55"/>
      <c r="J25" s="56">
        <f t="shared" si="1"/>
        <v>0</v>
      </c>
      <c r="K25" s="240">
        <f>COUNTIF(SMs!D:D,"&lt;"&amp;'FINAL REPORT'!A26)-SUM(K$5:K24)</f>
        <v>0</v>
      </c>
      <c r="L25" s="240">
        <f t="array" ref="L25">COUNTIF(SMs!H:H,"&lt;"&amp;'FINAL REPORT'!A26)</f>
        <v>0</v>
      </c>
      <c r="M25" s="56">
        <f>SUM(J$5:J25)</f>
        <v>14</v>
      </c>
      <c r="N25" s="54">
        <f t="shared" si="2"/>
        <v>0</v>
      </c>
      <c r="O25" s="54">
        <f t="shared" si="3"/>
        <v>7</v>
      </c>
    </row>
    <row r="26" spans="1:15" ht="21" x14ac:dyDescent="0.35">
      <c r="A26" s="31">
        <f t="shared" si="5"/>
        <v>41505</v>
      </c>
      <c r="B26" s="59" t="str">
        <f t="shared" ref="B26:B38" si="7">TEXT(A26,"ddd dd-mmm")</f>
        <v>Mon 19-Aug</v>
      </c>
      <c r="C26" s="53">
        <f>COUNTIF('Chamber RE4-2'!M:M,"&lt;"&amp;'FINAL REPORT'!A27)-SUM(C$5:C25)</f>
        <v>2</v>
      </c>
      <c r="D26" s="54">
        <f>COUNTIF('Chamber RE4-3'!J:J,"&lt;"&amp;'FINAL REPORT'!A27)-SUM(D$5:D25)</f>
        <v>2</v>
      </c>
      <c r="E26" s="57">
        <f t="shared" ref="E26:E38" si="8">A26+4</f>
        <v>41509</v>
      </c>
      <c r="F26" s="57" t="str">
        <f t="shared" ref="F26:F38" si="9">TEXT(E26,"ddd dd-mmm")</f>
        <v>Fri 23-Aug</v>
      </c>
      <c r="G26" s="54">
        <f>COUNTIF('Chamber RE4-2'!M:M,"&lt;"&amp;'FINAL REPORT'!E26)-SUM(G$6:G25)</f>
        <v>1</v>
      </c>
      <c r="H26" s="54">
        <f>COUNTIF('Chamber RE4-3'!J:J,"&lt;"&amp;'FINAL REPORT'!E26)-SUM(H$6:H25)</f>
        <v>2</v>
      </c>
      <c r="I26" s="55"/>
      <c r="J26" s="56">
        <f t="shared" si="1"/>
        <v>1</v>
      </c>
      <c r="K26" s="240">
        <f>COUNTIF(SMs!D:D,"&lt;"&amp;'FINAL REPORT'!A27)-SUM(K$5:K25)</f>
        <v>2</v>
      </c>
      <c r="L26" s="240">
        <f t="array" ref="L26">COUNTIF(SMs!H:H,"&lt;"&amp;'FINAL REPORT'!A27)</f>
        <v>0</v>
      </c>
      <c r="M26" s="56">
        <f>SUM(J$5:J26)</f>
        <v>15</v>
      </c>
      <c r="N26" s="54">
        <f t="shared" si="2"/>
        <v>0</v>
      </c>
      <c r="O26" s="54">
        <f t="shared" si="3"/>
        <v>8</v>
      </c>
    </row>
    <row r="27" spans="1:15" ht="21" x14ac:dyDescent="0.35">
      <c r="A27" s="31">
        <f t="shared" si="5"/>
        <v>41512</v>
      </c>
      <c r="B27" s="59" t="str">
        <f t="shared" si="7"/>
        <v>Mon 26-Aug</v>
      </c>
      <c r="C27" s="53">
        <f>COUNTIF('Chamber RE4-2'!M:M,"&lt;"&amp;'FINAL REPORT'!A28)-SUM(C$5:C26)</f>
        <v>3</v>
      </c>
      <c r="D27" s="54">
        <f>COUNTIF('Chamber RE4-3'!J:J,"&lt;"&amp;'FINAL REPORT'!A28)-SUM(D$5:D26)</f>
        <v>2</v>
      </c>
      <c r="E27" s="57">
        <f t="shared" si="8"/>
        <v>41516</v>
      </c>
      <c r="F27" s="57" t="str">
        <f t="shared" si="9"/>
        <v>Fri 30-Aug</v>
      </c>
      <c r="G27" s="54">
        <f>COUNTIF('Chamber RE4-2'!M:M,"&lt;"&amp;'FINAL REPORT'!E27)-SUM(G$6:G26)</f>
        <v>4</v>
      </c>
      <c r="H27" s="54">
        <f>COUNTIF('Chamber RE4-3'!J:J,"&lt;"&amp;'FINAL REPORT'!E27)-SUM(H$6:H26)</f>
        <v>2</v>
      </c>
      <c r="I27" s="55"/>
      <c r="J27" s="56">
        <f t="shared" si="1"/>
        <v>4</v>
      </c>
      <c r="K27" s="240">
        <f>COUNTIF(SMs!D:D,"&lt;"&amp;'FINAL REPORT'!A28)-SUM(K$5:K26)</f>
        <v>3</v>
      </c>
      <c r="L27" s="240">
        <f t="array" ref="L27">COUNTIF(SMs!H:H,"&lt;"&amp;'FINAL REPORT'!A28)</f>
        <v>0</v>
      </c>
      <c r="M27" s="56">
        <f>SUM(J$5:J27)</f>
        <v>19</v>
      </c>
      <c r="N27" s="54">
        <f t="shared" si="2"/>
        <v>0</v>
      </c>
      <c r="O27" s="54">
        <f t="shared" si="3"/>
        <v>6</v>
      </c>
    </row>
    <row r="28" spans="1:15" ht="21" x14ac:dyDescent="0.35">
      <c r="A28" s="31">
        <f t="shared" si="5"/>
        <v>41519</v>
      </c>
      <c r="B28" s="59" t="str">
        <f t="shared" si="7"/>
        <v>Mon 02-Sep</v>
      </c>
      <c r="C28" s="53">
        <f>COUNTIF('Chamber RE4-2'!M:M,"&lt;"&amp;'FINAL REPORT'!A29)-SUM(C$5:C27)</f>
        <v>1</v>
      </c>
      <c r="D28" s="54">
        <f>COUNTIF('Chamber RE4-3'!J:J,"&lt;"&amp;'FINAL REPORT'!A29)-SUM(D$5:D27)</f>
        <v>1</v>
      </c>
      <c r="E28" s="57">
        <f t="shared" si="8"/>
        <v>41523</v>
      </c>
      <c r="F28" s="57" t="str">
        <f t="shared" si="9"/>
        <v>Fri 06-Sep</v>
      </c>
      <c r="G28" s="54">
        <f>COUNTIF('Chamber RE4-2'!M:M,"&lt;"&amp;'FINAL REPORT'!E28)-SUM(G$6:G27)</f>
        <v>1</v>
      </c>
      <c r="H28" s="54">
        <f>COUNTIF('Chamber RE4-3'!J:J,"&lt;"&amp;'FINAL REPORT'!E28)-SUM(H$6:H27)</f>
        <v>1</v>
      </c>
      <c r="I28" s="55"/>
      <c r="J28" s="56">
        <f t="shared" si="1"/>
        <v>1</v>
      </c>
      <c r="K28" s="240">
        <f>COUNTIF(SMs!D:D,"&lt;"&amp;'FINAL REPORT'!A29)-SUM(K$5:K27)</f>
        <v>1</v>
      </c>
      <c r="L28" s="240">
        <f t="array" ref="L28">COUNTIF(SMs!H:H,"&lt;"&amp;'FINAL REPORT'!A29)</f>
        <v>0</v>
      </c>
      <c r="M28" s="56">
        <f>SUM(J$5:J28)</f>
        <v>20</v>
      </c>
      <c r="N28" s="54">
        <f t="shared" si="2"/>
        <v>0</v>
      </c>
      <c r="O28" s="54">
        <f t="shared" si="3"/>
        <v>6</v>
      </c>
    </row>
    <row r="29" spans="1:15" ht="21" x14ac:dyDescent="0.35">
      <c r="A29" s="31">
        <f t="shared" si="5"/>
        <v>41526</v>
      </c>
      <c r="B29" s="59" t="str">
        <f t="shared" si="7"/>
        <v>Mon 09-Sep</v>
      </c>
      <c r="C29" s="53">
        <f>COUNTIF('Chamber RE4-2'!M:M,"&lt;"&amp;'FINAL REPORT'!A30)-SUM(C$5:C28)</f>
        <v>0</v>
      </c>
      <c r="D29" s="54">
        <f>COUNTIF('Chamber RE4-3'!J:J,"&lt;"&amp;'FINAL REPORT'!A30)-SUM(D$5:D28)</f>
        <v>0</v>
      </c>
      <c r="E29" s="57">
        <f t="shared" si="8"/>
        <v>41530</v>
      </c>
      <c r="F29" s="57" t="str">
        <f t="shared" si="9"/>
        <v>Fri 13-Sep</v>
      </c>
      <c r="G29" s="54">
        <f>COUNTIF('Chamber RE4-2'!M:M,"&lt;"&amp;'FINAL REPORT'!E29)-SUM(G$6:G28)</f>
        <v>0</v>
      </c>
      <c r="H29" s="54">
        <f>COUNTIF('Chamber RE4-3'!J:J,"&lt;"&amp;'FINAL REPORT'!E29)-SUM(H$6:H28)</f>
        <v>0</v>
      </c>
      <c r="I29" s="55"/>
      <c r="J29" s="56">
        <f t="shared" si="1"/>
        <v>0</v>
      </c>
      <c r="K29" s="240">
        <f>COUNTIF(SMs!D:D,"&lt;"&amp;'FINAL REPORT'!A30)-SUM(K$5:K28)</f>
        <v>0</v>
      </c>
      <c r="L29" s="240">
        <f t="array" ref="L29">COUNTIF(SMs!H:H,"&lt;"&amp;'FINAL REPORT'!A30)</f>
        <v>0</v>
      </c>
      <c r="M29" s="56">
        <f>SUM(J$5:J29)</f>
        <v>20</v>
      </c>
      <c r="N29" s="54">
        <f t="shared" si="2"/>
        <v>0</v>
      </c>
      <c r="O29" s="54">
        <f t="shared" si="3"/>
        <v>6</v>
      </c>
    </row>
    <row r="30" spans="1:15" ht="21" x14ac:dyDescent="0.35">
      <c r="A30" s="31">
        <f t="shared" si="5"/>
        <v>41533</v>
      </c>
      <c r="B30" s="59" t="str">
        <f t="shared" si="7"/>
        <v>Mon 16-Sep</v>
      </c>
      <c r="C30" s="53">
        <f>COUNTIF('Chamber RE4-2'!M:M,"&lt;"&amp;'FINAL REPORT'!A31)-SUM(C$5:C29)</f>
        <v>4</v>
      </c>
      <c r="D30" s="54">
        <f>COUNTIF('Chamber RE4-3'!J:J,"&lt;"&amp;'FINAL REPORT'!A31)-SUM(D$5:D29)</f>
        <v>0</v>
      </c>
      <c r="E30" s="57">
        <f t="shared" si="8"/>
        <v>41537</v>
      </c>
      <c r="F30" s="57" t="str">
        <f t="shared" si="9"/>
        <v>Fri 20-Sep</v>
      </c>
      <c r="G30" s="54">
        <f>COUNTIF('Chamber RE4-2'!M:M,"&lt;"&amp;'FINAL REPORT'!E30)-SUM(G$6:G29)</f>
        <v>3</v>
      </c>
      <c r="H30" s="54">
        <f>COUNTIF('Chamber RE4-3'!J:J,"&lt;"&amp;'FINAL REPORT'!E30)-SUM(H$6:H29)</f>
        <v>0</v>
      </c>
      <c r="I30" s="55"/>
      <c r="J30" s="56">
        <f t="shared" si="1"/>
        <v>3</v>
      </c>
      <c r="K30" s="240">
        <f>COUNTIF(SMs!D:D,"&lt;"&amp;'FINAL REPORT'!A31)-SUM(K$5:K29)</f>
        <v>4</v>
      </c>
      <c r="L30" s="240">
        <f t="array" ref="L30">COUNTIF(SMs!H:H,"&lt;"&amp;'FINAL REPORT'!A31)</f>
        <v>0</v>
      </c>
      <c r="M30" s="56">
        <f>SUM(J$5:J30)</f>
        <v>23</v>
      </c>
      <c r="N30" s="54">
        <f t="shared" si="2"/>
        <v>0</v>
      </c>
      <c r="O30" s="54">
        <f t="shared" si="3"/>
        <v>3</v>
      </c>
    </row>
    <row r="31" spans="1:15" ht="21" x14ac:dyDescent="0.35">
      <c r="A31" s="31">
        <f t="shared" si="5"/>
        <v>41540</v>
      </c>
      <c r="B31" s="59" t="str">
        <f t="shared" si="7"/>
        <v>Mon 23-Sep</v>
      </c>
      <c r="C31" s="53">
        <f>COUNTIF('Chamber RE4-2'!M:M,"&lt;"&amp;'FINAL REPORT'!A32)-SUM(C$5:C30)</f>
        <v>4</v>
      </c>
      <c r="D31" s="54">
        <f>COUNTIF('Chamber RE4-3'!J:J,"&lt;"&amp;'FINAL REPORT'!A32)-SUM(D$5:D30)</f>
        <v>4</v>
      </c>
      <c r="E31" s="57">
        <f t="shared" si="8"/>
        <v>41544</v>
      </c>
      <c r="F31" s="57" t="str">
        <f t="shared" si="9"/>
        <v>Fri 27-Sep</v>
      </c>
      <c r="G31" s="54">
        <f>COUNTIF('Chamber RE4-2'!M:M,"&lt;"&amp;'FINAL REPORT'!E31)-SUM(G$6:G30)</f>
        <v>5</v>
      </c>
      <c r="H31" s="54">
        <f>COUNTIF('Chamber RE4-3'!J:J,"&lt;"&amp;'FINAL REPORT'!E31)-SUM(H$6:H30)</f>
        <v>4</v>
      </c>
      <c r="I31" s="55"/>
      <c r="J31" s="56">
        <f t="shared" si="1"/>
        <v>5</v>
      </c>
      <c r="K31" s="240">
        <f>COUNTIF(SMs!D:D,"&lt;"&amp;'FINAL REPORT'!A32)-SUM(K$5:K30)</f>
        <v>3</v>
      </c>
      <c r="L31" s="240">
        <f t="array" ref="L31">COUNTIF(SMs!H:H,"&lt;"&amp;'FINAL REPORT'!A32)</f>
        <v>0</v>
      </c>
      <c r="M31" s="56">
        <f>SUM(J$5:J31)</f>
        <v>28</v>
      </c>
      <c r="N31" s="54">
        <f t="shared" si="2"/>
        <v>0</v>
      </c>
      <c r="O31" s="54">
        <f t="shared" si="3"/>
        <v>2</v>
      </c>
    </row>
    <row r="32" spans="1:15" ht="21" x14ac:dyDescent="0.35">
      <c r="A32" s="31">
        <f t="shared" si="5"/>
        <v>41547</v>
      </c>
      <c r="B32" s="59" t="str">
        <f t="shared" si="7"/>
        <v>Mon 30-Sep</v>
      </c>
      <c r="C32" s="53">
        <f>COUNTIF('Chamber RE4-2'!M:M,"&lt;"&amp;'FINAL REPORT'!A33)-SUM(C$5:C31)</f>
        <v>0</v>
      </c>
      <c r="D32" s="54">
        <f>COUNTIF('Chamber RE4-3'!J:J,"&lt;"&amp;'FINAL REPORT'!A33)-SUM(D$5:D31)</f>
        <v>0</v>
      </c>
      <c r="E32" s="57">
        <f t="shared" si="8"/>
        <v>41551</v>
      </c>
      <c r="F32" s="57" t="str">
        <f t="shared" si="9"/>
        <v>Fri 04-Oct</v>
      </c>
      <c r="G32" s="54">
        <f>COUNTIF('Chamber RE4-2'!M:M,"&lt;"&amp;'FINAL REPORT'!E32)-SUM(G$6:G31)</f>
        <v>0</v>
      </c>
      <c r="H32" s="54">
        <f>COUNTIF('Chamber RE4-3'!J:J,"&lt;"&amp;'FINAL REPORT'!E32)-SUM(H$6:H31)</f>
        <v>0</v>
      </c>
      <c r="I32" s="55"/>
      <c r="J32" s="56">
        <f t="shared" si="1"/>
        <v>0</v>
      </c>
      <c r="K32" s="240">
        <f>COUNTIF(SMs!D:D,"&lt;"&amp;'FINAL REPORT'!A33)-SUM(K$5:K31)</f>
        <v>0</v>
      </c>
      <c r="L32" s="240">
        <f>COUNTIF(SMs!H:H,"&lt;"&amp;'FINAL REPORT'!A33)-SUM(L$5:L31)</f>
        <v>6</v>
      </c>
      <c r="M32" s="56">
        <f>SUM(J$5:J32)</f>
        <v>28</v>
      </c>
      <c r="N32" s="54">
        <f t="shared" si="2"/>
        <v>0</v>
      </c>
      <c r="O32" s="54">
        <f t="shared" si="3"/>
        <v>2</v>
      </c>
    </row>
    <row r="33" spans="1:15" ht="21" x14ac:dyDescent="0.35">
      <c r="A33" s="31">
        <f t="shared" si="5"/>
        <v>41554</v>
      </c>
      <c r="B33" s="59" t="str">
        <f t="shared" si="7"/>
        <v>Mon 07-Oct</v>
      </c>
      <c r="C33" s="53">
        <f>COUNTIF('Chamber RE4-2'!M:M,"&lt;"&amp;'FINAL REPORT'!A34)-SUM(C$5:C32)</f>
        <v>0</v>
      </c>
      <c r="D33" s="54">
        <f>COUNTIF('Chamber RE4-3'!J:J,"&lt;"&amp;'FINAL REPORT'!A34)-SUM(D$5:D32)</f>
        <v>0</v>
      </c>
      <c r="E33" s="57">
        <f t="shared" si="8"/>
        <v>41558</v>
      </c>
      <c r="F33" s="57" t="str">
        <f t="shared" si="9"/>
        <v>Fri 11-Oct</v>
      </c>
      <c r="G33" s="54">
        <f>COUNTIF('Chamber RE4-2'!M:M,"&lt;"&amp;'FINAL REPORT'!E33)-SUM(G$6:G32)</f>
        <v>0</v>
      </c>
      <c r="H33" s="54">
        <f>COUNTIF('Chamber RE4-3'!J:J,"&lt;"&amp;'FINAL REPORT'!E33)-SUM(H$6:H32)</f>
        <v>0</v>
      </c>
      <c r="I33" s="55"/>
      <c r="J33" s="56">
        <f t="shared" si="1"/>
        <v>0</v>
      </c>
      <c r="K33" s="240">
        <f>COUNTIF(SMs!D:D,"&lt;"&amp;'FINAL REPORT'!A34)-SUM(K$5:K32)</f>
        <v>0</v>
      </c>
      <c r="L33" s="240">
        <f>COUNTIF(SMs!H:H,"&lt;"&amp;'FINAL REPORT'!A34)-SUM(L$5:L32)</f>
        <v>8</v>
      </c>
      <c r="M33" s="56">
        <f>SUM(J$5:J33)</f>
        <v>28</v>
      </c>
      <c r="N33" s="54">
        <f t="shared" si="2"/>
        <v>0</v>
      </c>
      <c r="O33" s="54">
        <f t="shared" si="3"/>
        <v>2</v>
      </c>
    </row>
    <row r="34" spans="1:15" ht="21" x14ac:dyDescent="0.35">
      <c r="A34" s="31">
        <f t="shared" si="5"/>
        <v>41561</v>
      </c>
      <c r="B34" s="59" t="str">
        <f t="shared" si="7"/>
        <v>Mon 14-Oct</v>
      </c>
      <c r="C34" s="53">
        <f>COUNTIF('Chamber RE4-2'!M:M,"&lt;"&amp;'FINAL REPORT'!A35)-SUM(C$5:C33)</f>
        <v>1</v>
      </c>
      <c r="D34" s="54">
        <f>COUNTIF('Chamber RE4-3'!J:J,"&lt;"&amp;'FINAL REPORT'!A35)-SUM(D$5:D33)</f>
        <v>1</v>
      </c>
      <c r="E34" s="57">
        <f t="shared" si="8"/>
        <v>41565</v>
      </c>
      <c r="F34" s="57" t="str">
        <f t="shared" si="9"/>
        <v>Fri 18-Oct</v>
      </c>
      <c r="G34" s="54">
        <f>COUNTIF('Chamber RE4-2'!M:M,"&lt;"&amp;'FINAL REPORT'!E34)-SUM(G$6:G33)</f>
        <v>1</v>
      </c>
      <c r="H34" s="54">
        <f>COUNTIF('Chamber RE4-3'!J:J,"&lt;"&amp;'FINAL REPORT'!E34)-SUM(H$6:H33)</f>
        <v>1</v>
      </c>
      <c r="I34" s="55"/>
      <c r="J34" s="56">
        <f t="shared" si="1"/>
        <v>1</v>
      </c>
      <c r="K34" s="240">
        <f>COUNTIF(SMs!D:D,"&lt;"&amp;'FINAL REPORT'!A35)-SUM(K$5:K33)</f>
        <v>1</v>
      </c>
      <c r="L34" s="240">
        <f>COUNTIF(SMs!H:H,"&lt;"&amp;'FINAL REPORT'!A35)-SUM(L$5:L33)</f>
        <v>0</v>
      </c>
      <c r="M34" s="56">
        <f>SUM(J$5:J34)</f>
        <v>29</v>
      </c>
      <c r="N34" s="54">
        <f t="shared" si="2"/>
        <v>0</v>
      </c>
      <c r="O34" s="54">
        <f t="shared" si="3"/>
        <v>2</v>
      </c>
    </row>
    <row r="35" spans="1:15" ht="21" x14ac:dyDescent="0.35">
      <c r="A35" s="31">
        <f t="shared" si="5"/>
        <v>41568</v>
      </c>
      <c r="B35" s="59" t="str">
        <f t="shared" si="7"/>
        <v>Mon 21-Oct</v>
      </c>
      <c r="C35" s="53">
        <f>COUNTIF('Chamber RE4-2'!M:M,"&lt;"&amp;'FINAL REPORT'!A36)-SUM(C$5:C34)</f>
        <v>2</v>
      </c>
      <c r="D35" s="54">
        <f>COUNTIF('Chamber RE4-3'!J:J,"&lt;"&amp;'FINAL REPORT'!A36)-SUM(D$5:D34)</f>
        <v>0</v>
      </c>
      <c r="E35" s="57">
        <f t="shared" si="8"/>
        <v>41572</v>
      </c>
      <c r="F35" s="57" t="str">
        <f t="shared" si="9"/>
        <v>Fri 25-Oct</v>
      </c>
      <c r="G35" s="54">
        <f>COUNTIF('Chamber RE4-2'!M:M,"&lt;"&amp;'FINAL REPORT'!E35)-SUM(G$6:G34)</f>
        <v>2</v>
      </c>
      <c r="H35" s="54">
        <f>COUNTIF('Chamber RE4-3'!J:J,"&lt;"&amp;'FINAL REPORT'!E35)-SUM(H$6:H34)</f>
        <v>0</v>
      </c>
      <c r="I35" s="55"/>
      <c r="J35" s="56">
        <f t="shared" si="1"/>
        <v>2</v>
      </c>
      <c r="K35" s="240">
        <f>COUNTIF(SMs!D:D,"&lt;"&amp;'FINAL REPORT'!A36)-SUM(K$5:K34)</f>
        <v>3</v>
      </c>
      <c r="L35" s="240">
        <f>COUNTIF(SMs!H:H,"&lt;"&amp;'FINAL REPORT'!A36)-SUM(L$5:L34)</f>
        <v>1</v>
      </c>
      <c r="M35" s="56">
        <f>SUM(J$5:J35)</f>
        <v>31</v>
      </c>
      <c r="N35" s="54">
        <f t="shared" si="2"/>
        <v>0</v>
      </c>
      <c r="O35" s="54">
        <f t="shared" si="3"/>
        <v>0</v>
      </c>
    </row>
    <row r="36" spans="1:15" ht="21" x14ac:dyDescent="0.35">
      <c r="A36" s="31">
        <f t="shared" si="5"/>
        <v>41575</v>
      </c>
      <c r="B36" s="59" t="str">
        <f t="shared" si="7"/>
        <v>Mon 28-Oct</v>
      </c>
      <c r="C36" s="53">
        <f>COUNTIF('Chamber RE4-2'!M:M,"&lt;"&amp;'FINAL REPORT'!A37)-SUM(C$5:C35)</f>
        <v>4</v>
      </c>
      <c r="D36" s="54">
        <f>COUNTIF('Chamber RE4-3'!J:J,"&lt;"&amp;'FINAL REPORT'!A37)-SUM(D$5:D35)</f>
        <v>1</v>
      </c>
      <c r="E36" s="57">
        <f t="shared" si="8"/>
        <v>41579</v>
      </c>
      <c r="F36" s="57" t="str">
        <f t="shared" si="9"/>
        <v>Fri 01-Nov</v>
      </c>
      <c r="G36" s="54">
        <f>COUNTIF('Chamber RE4-2'!M:M,"&lt;"&amp;'FINAL REPORT'!E36)-SUM(G$6:G35)</f>
        <v>0</v>
      </c>
      <c r="H36" s="54">
        <f>COUNTIF('Chamber RE4-3'!J:J,"&lt;"&amp;'FINAL REPORT'!E36)-SUM(H$6:H35)</f>
        <v>0</v>
      </c>
      <c r="I36" s="55"/>
      <c r="J36" s="56">
        <f t="shared" si="1"/>
        <v>0</v>
      </c>
      <c r="K36" s="240">
        <f>COUNTIF(SMs!D:D,"&lt;"&amp;'FINAL REPORT'!A37)-SUM(K$5:K35)</f>
        <v>0</v>
      </c>
      <c r="L36" s="240">
        <f>COUNTIF(SMs!H:H,"&lt;"&amp;'FINAL REPORT'!A37)-SUM(L$5:L35)</f>
        <v>0</v>
      </c>
      <c r="M36" s="56">
        <f>SUM(J$5:J36)</f>
        <v>31</v>
      </c>
      <c r="N36" s="54">
        <f t="shared" si="2"/>
        <v>0</v>
      </c>
      <c r="O36" s="54">
        <f t="shared" si="3"/>
        <v>0</v>
      </c>
    </row>
    <row r="37" spans="1:15" ht="21" x14ac:dyDescent="0.35">
      <c r="A37" s="31">
        <f t="shared" si="5"/>
        <v>41582</v>
      </c>
      <c r="B37" s="59" t="str">
        <f t="shared" si="7"/>
        <v>Mon 04-Nov</v>
      </c>
      <c r="C37" s="53">
        <f>COUNTIF('Chamber RE4-2'!M:M,"&lt;"&amp;'FINAL REPORT'!A38)-SUM(C$5:C36)</f>
        <v>1</v>
      </c>
      <c r="D37" s="54">
        <f>COUNTIF('Chamber RE4-3'!J:J,"&lt;"&amp;'FINAL REPORT'!A38)-SUM(D$5:D36)</f>
        <v>4</v>
      </c>
      <c r="E37" s="57">
        <f t="shared" si="8"/>
        <v>41586</v>
      </c>
      <c r="F37" s="57" t="str">
        <f t="shared" si="9"/>
        <v>Fri 08-Nov</v>
      </c>
      <c r="G37" s="54">
        <f>COUNTIF('Chamber RE4-2'!M:M,"&lt;"&amp;'FINAL REPORT'!E37)-SUM(G$6:G36)</f>
        <v>5</v>
      </c>
      <c r="H37" s="54">
        <f>COUNTIF('Chamber RE4-3'!J:J,"&lt;"&amp;'FINAL REPORT'!E37)-SUM(H$6:H36)</f>
        <v>5</v>
      </c>
      <c r="I37" s="55"/>
      <c r="J37" s="56">
        <f t="shared" si="1"/>
        <v>5</v>
      </c>
      <c r="K37" s="240">
        <f>COUNTIF(SMs!D:D,"&lt;"&amp;'FINAL REPORT'!A38)-SUM(K$5:K36)</f>
        <v>3</v>
      </c>
      <c r="L37" s="240">
        <f>COUNTIF(SMs!H:H,"&lt;"&amp;'FINAL REPORT'!A38)-SUM(L$5:L36)</f>
        <v>1</v>
      </c>
      <c r="M37" s="56">
        <f>SUM(J$5:J37)</f>
        <v>36</v>
      </c>
      <c r="N37" s="54">
        <f t="shared" si="2"/>
        <v>0</v>
      </c>
      <c r="O37" s="54">
        <f t="shared" si="3"/>
        <v>0</v>
      </c>
    </row>
    <row r="38" spans="1:15" ht="21" x14ac:dyDescent="0.35">
      <c r="A38" s="31">
        <f t="shared" si="5"/>
        <v>41589</v>
      </c>
      <c r="B38" s="255" t="str">
        <f t="shared" si="7"/>
        <v>Mon 11-Nov</v>
      </c>
      <c r="C38" s="54">
        <f>COUNTIF('Chamber RE4-2'!M:M,"&lt;"&amp;'FINAL REPORT'!A39)-SUM(C$5:C37)</f>
        <v>0</v>
      </c>
      <c r="D38" s="54">
        <f>COUNTIF('Chamber RE4-3'!J:J,"&lt;"&amp;'FINAL REPORT'!A39)-SUM(D$5:D37)</f>
        <v>2</v>
      </c>
      <c r="E38" s="57">
        <f t="shared" si="8"/>
        <v>41593</v>
      </c>
      <c r="F38" s="57" t="str">
        <f t="shared" si="9"/>
        <v>Fri 15-Nov</v>
      </c>
      <c r="G38" s="54">
        <f>COUNTIF('Chamber RE4-2'!M:M,"&lt;"&amp;'FINAL REPORT'!E38)-SUM(G$6:G37)</f>
        <v>0</v>
      </c>
      <c r="H38" s="54">
        <f>COUNTIF('Chamber RE4-3'!J:J,"&lt;"&amp;'FINAL REPORT'!E38)-SUM(H$6:H37)</f>
        <v>2</v>
      </c>
      <c r="I38" s="55"/>
      <c r="J38" s="56">
        <f t="shared" si="1"/>
        <v>0</v>
      </c>
      <c r="K38" s="240">
        <f>COUNTIF(SMs!D:D,"&lt;"&amp;'FINAL REPORT'!A39)-SUM(K$5:K37)</f>
        <v>1</v>
      </c>
      <c r="L38" s="240">
        <f>COUNTIF(SMs!H:H,"&lt;"&amp;'FINAL REPORT'!A39)-SUM(L$5:L37)</f>
        <v>7</v>
      </c>
      <c r="M38" s="257">
        <f>SUM(J$5:J39)</f>
        <v>36</v>
      </c>
      <c r="N38" s="54">
        <f t="shared" si="2"/>
        <v>0</v>
      </c>
      <c r="O38" s="226">
        <f t="shared" si="3"/>
        <v>2</v>
      </c>
    </row>
    <row r="39" spans="1:15" ht="21" x14ac:dyDescent="0.35">
      <c r="A39" s="31">
        <f t="shared" si="5"/>
        <v>41596</v>
      </c>
      <c r="B39" s="225" t="str">
        <f>TEXT(A39,"ddd dd-mmm")</f>
        <v>Mon 18-Nov</v>
      </c>
      <c r="C39" s="53">
        <f ca="1">COUNTIF('Chamber RE4-2'!M:M,"&lt;"&amp;'FINAL REPORT'!A40)-SUM(C$5:C39)</f>
        <v>0</v>
      </c>
      <c r="D39" s="54">
        <f ca="1">COUNTIF('Chamber RE4-3'!J:J,"&lt;"&amp;'FINAL REPORT'!A40)-SUM(D$5:D39)</f>
        <v>0</v>
      </c>
      <c r="E39" s="57">
        <f>E38+7</f>
        <v>41600</v>
      </c>
      <c r="F39" s="57" t="str">
        <f>TEXT(E39,"ddd dd-mmm")</f>
        <v>Fri 22-Nov</v>
      </c>
      <c r="G39" s="54">
        <f>COUNTIF('Chamber RE4-2'!M:M,"&lt;"&amp;'FINAL REPORT'!E39)-SUM(G$6:G38)</f>
        <v>0</v>
      </c>
      <c r="H39" s="54">
        <f>COUNTIF('Chamber RE4-3'!J:J,"&lt;"&amp;'FINAL REPORT'!E39)-SUM(H$6:H38)</f>
        <v>0</v>
      </c>
      <c r="I39" s="55"/>
      <c r="J39" s="56">
        <f t="shared" si="1"/>
        <v>0</v>
      </c>
      <c r="K39" s="242">
        <f>COUNTIF(SMs!D:D,"&lt;"&amp;'FINAL REPORT'!A40)</f>
        <v>36</v>
      </c>
      <c r="L39" s="240">
        <f>COUNTIF(SMs!H:H,"&lt;"&amp;'FINAL REPORT'!A40)-SUM(L$5:L38)</f>
        <v>7</v>
      </c>
      <c r="M39" s="56">
        <f>SUM(J$5:J39)</f>
        <v>36</v>
      </c>
      <c r="N39" s="54">
        <f t="shared" si="2"/>
        <v>0</v>
      </c>
      <c r="O39" s="226">
        <f t="shared" si="3"/>
        <v>2</v>
      </c>
    </row>
    <row r="40" spans="1:15" ht="21" x14ac:dyDescent="0.35">
      <c r="A40" s="247">
        <f t="shared" si="5"/>
        <v>41603</v>
      </c>
      <c r="B40" s="255" t="str">
        <f>TEXT(A39,"ddd dd-mmm")</f>
        <v>Mon 18-Nov</v>
      </c>
      <c r="C40" s="54">
        <f ca="1">COUNTIF('Chamber RE4-2'!M:M,"&lt;"&amp;'FINAL REPORT'!A40)-SUM(C$5:C39)</f>
        <v>0</v>
      </c>
      <c r="D40" s="54">
        <f ca="1">COUNTIF('Chamber RE4-3'!J:J,"&lt;"&amp;'FINAL REPORT'!A40)-SUM(D$5:D39)</f>
        <v>0</v>
      </c>
      <c r="E40" s="57">
        <f>A39+4</f>
        <v>41600</v>
      </c>
      <c r="F40" s="57" t="str">
        <f t="shared" ref="F40" si="10">TEXT(E40,"ddd dd-mmm")</f>
        <v>Fri 22-Nov</v>
      </c>
      <c r="G40" s="54">
        <f>COUNTIF('Chamber RE4-2'!M:M,"&lt;"&amp;'FINAL REPORT'!E40)-SUM(G$6:G38)</f>
        <v>0</v>
      </c>
      <c r="H40" s="54">
        <f>COUNTIF('Chamber RE4-3'!J:J,"&lt;"&amp;'FINAL REPORT'!E40)-SUM(H$6:H38)</f>
        <v>0</v>
      </c>
      <c r="I40" s="55"/>
      <c r="J40" s="56">
        <f>MIN(G40+N38,H40+O38)</f>
        <v>0</v>
      </c>
      <c r="K40" s="240">
        <f>COUNTIF(SMs!D:D,"&lt;"&amp;'FINAL REPORT'!A40)-SUM(K$5:K39)</f>
        <v>-35</v>
      </c>
      <c r="L40" s="256">
        <f>COUNTIF(SMs!H:H,"&lt;"&amp;'FINAL REPORT'!A41)-SUM(L$5:L39)</f>
        <v>6</v>
      </c>
      <c r="M40" s="56">
        <f>SUM(J$5:J40)</f>
        <v>36</v>
      </c>
      <c r="N40" s="54">
        <f>G40+N38-$J40</f>
        <v>0</v>
      </c>
      <c r="O40" s="226">
        <f>H40+O38-$J40</f>
        <v>2</v>
      </c>
    </row>
    <row r="41" spans="1:15" ht="21" x14ac:dyDescent="0.35">
      <c r="A41" s="252">
        <f t="shared" si="5"/>
        <v>41610</v>
      </c>
      <c r="B41" s="253" t="str">
        <f>TEXT(A40,"ddd dd-mmm")</f>
        <v>Mon 25-Nov</v>
      </c>
      <c r="C41" s="248">
        <f ca="1">COUNTIF('Chamber RE4-2'!M:M,"&lt;"&amp;'FINAL REPORT'!A41)-SUM(C$5:C40)</f>
        <v>0</v>
      </c>
      <c r="D41" s="248">
        <f ca="1">COUNTIF('Chamber RE4-3'!J:J,"&lt;"&amp;'FINAL REPORT'!A41)-SUM(D$5:D40)</f>
        <v>0</v>
      </c>
      <c r="E41" s="249">
        <f>A40+4</f>
        <v>41607</v>
      </c>
      <c r="F41" s="249" t="str">
        <f t="shared" ref="F41" si="11">TEXT(E41,"ddd dd-mmm")</f>
        <v>Fri 29-Nov</v>
      </c>
      <c r="G41" s="248">
        <f>COUNTIF('Chamber RE4-2'!M:M,"&lt;"&amp;'FINAL REPORT'!E41)-SUM(G$6:G40)</f>
        <v>0</v>
      </c>
      <c r="H41" s="248">
        <f>COUNTIF('Chamber RE4-3'!J:J,"&lt;"&amp;'FINAL REPORT'!E41)-SUM(H$6:H40)</f>
        <v>0</v>
      </c>
      <c r="I41" s="250"/>
      <c r="J41" s="251">
        <f>MIN(G41+N40,H41+O40)</f>
        <v>0</v>
      </c>
      <c r="K41" s="248">
        <f>COUNTIF(SMs!D:D,"&lt;"&amp;'FINAL REPORT'!A41)-SUM(K$5:K40)</f>
        <v>0</v>
      </c>
      <c r="L41" s="256">
        <f>COUNTIF(SMs!H:H,"&lt;"&amp;'FINAL REPORT'!A42)-SUM(L$5:L40)</f>
        <v>-36</v>
      </c>
      <c r="M41" s="251">
        <f>SUM(J$5:J41)</f>
        <v>36</v>
      </c>
      <c r="N41" s="248">
        <f>G41+N40-$J41</f>
        <v>0</v>
      </c>
      <c r="O41" s="254">
        <f>H41+O40-$J41</f>
        <v>2</v>
      </c>
    </row>
  </sheetData>
  <pageMargins left="0.74803149606299213" right="0.74803149606299213" top="0.98425196850393704" bottom="0.98425196850393704" header="0.51181102362204722" footer="0.51181102362204722"/>
  <pageSetup paperSize="9" scale="80" orientation="landscape" horizontalDpi="1200" verticalDpi="120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1"/>
  <sheetViews>
    <sheetView showGridLines="0" topLeftCell="B1" workbookViewId="0">
      <selection sqref="A1:A1048576"/>
    </sheetView>
  </sheetViews>
  <sheetFormatPr defaultColWidth="11.42578125" defaultRowHeight="15" x14ac:dyDescent="0.25"/>
  <cols>
    <col min="1" max="1" width="26.85546875" style="84" hidden="1" customWidth="1"/>
    <col min="2" max="2" width="20" customWidth="1"/>
    <col min="3" max="3" width="19.42578125" customWidth="1"/>
    <col min="4" max="4" width="17.42578125" customWidth="1"/>
    <col min="5" max="9" width="21.7109375" hidden="1" customWidth="1"/>
    <col min="10" max="10" width="9.28515625" customWidth="1"/>
    <col min="11" max="13" width="21.7109375" customWidth="1"/>
    <col min="14" max="14" width="23.85546875" customWidth="1"/>
  </cols>
  <sheetData>
    <row r="4" spans="1:14" ht="42" x14ac:dyDescent="0.3">
      <c r="A4" s="36"/>
      <c r="B4" s="60" t="s">
        <v>84</v>
      </c>
      <c r="C4" s="60" t="s">
        <v>79</v>
      </c>
      <c r="D4" s="61" t="s">
        <v>78</v>
      </c>
      <c r="E4" s="62" t="s">
        <v>98</v>
      </c>
      <c r="F4" s="62" t="s">
        <v>82</v>
      </c>
      <c r="G4" s="61" t="s">
        <v>69</v>
      </c>
      <c r="H4" s="61" t="s">
        <v>70</v>
      </c>
      <c r="I4" s="63" t="s">
        <v>83</v>
      </c>
      <c r="J4" s="61" t="s">
        <v>71</v>
      </c>
      <c r="K4" s="61" t="s">
        <v>85</v>
      </c>
      <c r="L4" s="61" t="s">
        <v>80</v>
      </c>
      <c r="M4" s="61" t="s">
        <v>81</v>
      </c>
      <c r="N4" s="61" t="s">
        <v>201</v>
      </c>
    </row>
    <row r="5" spans="1:14" ht="21" x14ac:dyDescent="0.35">
      <c r="A5" s="31"/>
      <c r="B5" s="58"/>
      <c r="C5" s="146">
        <f ca="1">COUNTIF('Chamber RE4-2'!M:M,"&lt;"&amp;REPORT!A6)</f>
        <v>36</v>
      </c>
      <c r="D5" s="147">
        <f ca="1">COUNTIF('Chamber RE4-3'!J:J,"&lt;"&amp;REPORT!A6)</f>
        <v>38</v>
      </c>
      <c r="E5" s="148"/>
      <c r="F5" s="148"/>
      <c r="G5" s="149"/>
      <c r="H5" s="149"/>
      <c r="I5" s="150"/>
      <c r="J5" s="151">
        <v>0</v>
      </c>
      <c r="K5" s="151">
        <f>SUM(J$5:J5)</f>
        <v>0</v>
      </c>
      <c r="L5" s="150">
        <v>0</v>
      </c>
      <c r="M5" s="150">
        <v>0</v>
      </c>
      <c r="N5" s="152"/>
    </row>
    <row r="6" spans="1:14" ht="21" x14ac:dyDescent="0.35">
      <c r="A6" s="31">
        <f ca="1">A7-7</f>
        <v>42037</v>
      </c>
      <c r="B6" s="59" t="str">
        <f ca="1">TEXT(A6,"ddd dd-mmm")</f>
        <v>Mon 02-Feb</v>
      </c>
      <c r="C6" s="53">
        <f ca="1">COUNTIF('Chamber RE4-2'!M:M,"&lt;"&amp;REPORT!A7)-SUM(C$5:C5)</f>
        <v>0</v>
      </c>
      <c r="D6" s="54">
        <f ca="1">COUNTIF('Chamber RE4-3'!J:J,"&lt;"&amp;REPORT!A7)-SUM(D$5:D5)</f>
        <v>0</v>
      </c>
      <c r="E6" s="57">
        <f ca="1">A6+4</f>
        <v>42041</v>
      </c>
      <c r="F6" s="57" t="str">
        <f ca="1">TEXT(E6,"ddd dd-mmm")</f>
        <v>Fri 06-Feb</v>
      </c>
      <c r="G6" s="54">
        <f ca="1">COUNTIF('Chamber RE4-2'!M:M,"&lt;"&amp;REPORT!E6)</f>
        <v>36</v>
      </c>
      <c r="H6" s="54">
        <f ca="1">COUNTIF('Chamber RE4-3'!J:J,"&lt;"&amp;REPORT!E6)</f>
        <v>38</v>
      </c>
      <c r="I6" s="55"/>
      <c r="J6" s="56">
        <f ca="1">MIN(G6,H6)</f>
        <v>36</v>
      </c>
      <c r="K6" s="56">
        <f ca="1">SUM(J$5:J6)</f>
        <v>36</v>
      </c>
      <c r="L6" s="54">
        <f ca="1">G6-$J6</f>
        <v>0</v>
      </c>
      <c r="M6" s="54">
        <f ca="1">H6-$J6</f>
        <v>2</v>
      </c>
      <c r="N6" s="153"/>
    </row>
    <row r="7" spans="1:14" ht="21" x14ac:dyDescent="0.35">
      <c r="A7" s="31">
        <f ca="1">TODAY()-WEEKDAY(TODAY())+2</f>
        <v>42044</v>
      </c>
      <c r="B7" s="74" t="str">
        <f ca="1">TEXT(A7,"ddd dd-mmm")</f>
        <v>Mon 09-Feb</v>
      </c>
      <c r="C7" s="75">
        <f ca="1">COUNTIF('Chamber RE4-2'!M:M,"&lt;"&amp;REPORT!A8)-SUM(C$5:C6)</f>
        <v>0</v>
      </c>
      <c r="D7" s="76">
        <f ca="1">COUNTIF('Chamber RE4-3'!J:J,"&lt;"&amp;REPORT!A8)-SUM(D$5:D6)</f>
        <v>0</v>
      </c>
      <c r="E7" s="77">
        <f t="shared" ref="E7:E19" ca="1" si="0">A7+4</f>
        <v>42048</v>
      </c>
      <c r="F7" s="77" t="str">
        <f ca="1">TEXT(E7,"ddd dd-mmm")</f>
        <v>Fri 13-Feb</v>
      </c>
      <c r="G7" s="76">
        <f ca="1">COUNTIF('Chamber RE4-2'!M:M,"&lt;"&amp;REPORT!E7)-SUM(G$6:G6)</f>
        <v>0</v>
      </c>
      <c r="H7" s="76">
        <f ca="1">COUNTIF('Chamber RE4-3'!J:J,"&lt;"&amp;REPORT!E7)-SUM(H$6:H6)</f>
        <v>0</v>
      </c>
      <c r="I7" s="78"/>
      <c r="J7" s="79">
        <f ca="1">MIN(G7+L6,H7+M6)</f>
        <v>0</v>
      </c>
      <c r="K7" s="79">
        <f ca="1">SUM(J$5:J7)</f>
        <v>36</v>
      </c>
      <c r="L7" s="76">
        <f t="shared" ref="L7:L31" ca="1" si="1">G7+L6-$J7</f>
        <v>0</v>
      </c>
      <c r="M7" s="76">
        <f t="shared" ref="M7:M31" ca="1" si="2">H7+M6-$J7</f>
        <v>2</v>
      </c>
      <c r="N7" s="154"/>
    </row>
    <row r="8" spans="1:14" ht="21" x14ac:dyDescent="0.35">
      <c r="A8" s="31">
        <f ca="1">A7+7</f>
        <v>42051</v>
      </c>
      <c r="B8" s="59" t="str">
        <f t="shared" ref="B8:B19" ca="1" si="3">TEXT(A8,"ddd dd-mmm")</f>
        <v>Mon 16-Feb</v>
      </c>
      <c r="C8" s="53">
        <f ca="1">COUNTIF('Chamber RE4-2'!M:M,"&lt;"&amp;REPORT!A9)-SUM(C$5:C7)</f>
        <v>0</v>
      </c>
      <c r="D8" s="54">
        <f ca="1">COUNTIF('Chamber RE4-3'!J:J,"&lt;"&amp;REPORT!A9)-SUM(D$5:D7)</f>
        <v>0</v>
      </c>
      <c r="E8" s="57">
        <f t="shared" ca="1" si="0"/>
        <v>42055</v>
      </c>
      <c r="F8" s="57" t="str">
        <f ca="1">TEXT(E8,"ddd dd-mmm")</f>
        <v>Fri 20-Feb</v>
      </c>
      <c r="G8" s="54">
        <f ca="1">COUNTIF('Chamber RE4-2'!M:M,"&lt;"&amp;REPORT!E8)-SUM(G$6:G7)</f>
        <v>0</v>
      </c>
      <c r="H8" s="54">
        <f ca="1">COUNTIF('Chamber RE4-3'!J:J,"&lt;"&amp;REPORT!E8)-SUM(H$6:H7)</f>
        <v>0</v>
      </c>
      <c r="I8" s="55"/>
      <c r="J8" s="56">
        <f t="shared" ref="J8:J31" ca="1" si="4">MIN(G8+L7,H8+M7)</f>
        <v>0</v>
      </c>
      <c r="K8" s="56">
        <f ca="1">SUM(J$5:J8)</f>
        <v>36</v>
      </c>
      <c r="L8" s="54">
        <f t="shared" ca="1" si="1"/>
        <v>0</v>
      </c>
      <c r="M8" s="54">
        <f t="shared" ca="1" si="2"/>
        <v>2</v>
      </c>
      <c r="N8" s="153" t="s">
        <v>202</v>
      </c>
    </row>
    <row r="9" spans="1:14" ht="21" x14ac:dyDescent="0.35">
      <c r="A9" s="31">
        <f t="shared" ref="A9:A25" ca="1" si="5">A8+7</f>
        <v>42058</v>
      </c>
      <c r="B9" s="59" t="str">
        <f t="shared" ca="1" si="3"/>
        <v>Mon 23-Feb</v>
      </c>
      <c r="C9" s="53">
        <f ca="1">COUNTIF('Chamber RE4-2'!M:M,"&lt;"&amp;REPORT!A10)-SUM(C$5:C8)</f>
        <v>0</v>
      </c>
      <c r="D9" s="54">
        <f ca="1">COUNTIF('Chamber RE4-3'!J:J,"&lt;"&amp;REPORT!A10)-SUM(D$5:D8)</f>
        <v>0</v>
      </c>
      <c r="E9" s="57">
        <f t="shared" ca="1" si="0"/>
        <v>42062</v>
      </c>
      <c r="F9" s="57" t="str">
        <f t="shared" ref="F9:F31" ca="1" si="6">TEXT(E9,"ddd dd-mmm")</f>
        <v>Fri 27-Feb</v>
      </c>
      <c r="G9" s="54">
        <f ca="1">COUNTIF('Chamber RE4-2'!M:M,"&lt;"&amp;REPORT!E9)-SUM(G$6:G8)</f>
        <v>0</v>
      </c>
      <c r="H9" s="54">
        <f ca="1">COUNTIF('Chamber RE4-3'!J:J,"&lt;"&amp;REPORT!E9)-SUM(H$6:H8)</f>
        <v>0</v>
      </c>
      <c r="I9" s="55"/>
      <c r="J9" s="56">
        <f t="shared" ca="1" si="4"/>
        <v>0</v>
      </c>
      <c r="K9" s="56">
        <f ca="1">SUM(J$5:J9)</f>
        <v>36</v>
      </c>
      <c r="L9" s="54">
        <f t="shared" ca="1" si="1"/>
        <v>0</v>
      </c>
      <c r="M9" s="54">
        <f t="shared" ca="1" si="2"/>
        <v>2</v>
      </c>
      <c r="N9" s="153" t="s">
        <v>202</v>
      </c>
    </row>
    <row r="10" spans="1:14" ht="21" x14ac:dyDescent="0.35">
      <c r="A10" s="31">
        <f t="shared" ca="1" si="5"/>
        <v>42065</v>
      </c>
      <c r="B10" s="59" t="str">
        <f t="shared" ca="1" si="3"/>
        <v>Mon 02-Mar</v>
      </c>
      <c r="C10" s="53">
        <f ca="1">COUNTIF('Chamber RE4-2'!M:M,"&lt;"&amp;REPORT!A11)-SUM(C$5:C9)</f>
        <v>0</v>
      </c>
      <c r="D10" s="54">
        <f ca="1">COUNTIF('Chamber RE4-3'!J:J,"&lt;"&amp;REPORT!A11)-SUM(D$5:D9)</f>
        <v>0</v>
      </c>
      <c r="E10" s="57">
        <f t="shared" ca="1" si="0"/>
        <v>42069</v>
      </c>
      <c r="F10" s="57" t="str">
        <f t="shared" ca="1" si="6"/>
        <v>Fri 06-Mar</v>
      </c>
      <c r="G10" s="54">
        <f ca="1">COUNTIF('Chamber RE4-2'!M:M,"&lt;"&amp;REPORT!E10)-SUM(G$6:G9)</f>
        <v>0</v>
      </c>
      <c r="H10" s="54">
        <f ca="1">COUNTIF('Chamber RE4-3'!J:J,"&lt;"&amp;REPORT!E10)-SUM(H$6:H9)</f>
        <v>0</v>
      </c>
      <c r="I10" s="55"/>
      <c r="J10" s="56">
        <f ca="1">MIN(G10+L9,H10+M9)</f>
        <v>0</v>
      </c>
      <c r="K10" s="56">
        <f ca="1">SUM(J$5:J10)</f>
        <v>36</v>
      </c>
      <c r="L10" s="54">
        <f t="shared" ca="1" si="1"/>
        <v>0</v>
      </c>
      <c r="M10" s="54">
        <f t="shared" ca="1" si="2"/>
        <v>2</v>
      </c>
      <c r="N10" s="153" t="s">
        <v>202</v>
      </c>
    </row>
    <row r="11" spans="1:14" ht="21" x14ac:dyDescent="0.35">
      <c r="A11" s="31">
        <f t="shared" ca="1" si="5"/>
        <v>42072</v>
      </c>
      <c r="B11" s="59" t="str">
        <f t="shared" ca="1" si="3"/>
        <v>Mon 09-Mar</v>
      </c>
      <c r="C11" s="53">
        <f ca="1">COUNTIF('Chamber RE4-2'!M:M,"&lt;"&amp;REPORT!A12)-SUM(C$5:C10)</f>
        <v>0</v>
      </c>
      <c r="D11" s="54">
        <f ca="1">COUNTIF('Chamber RE4-3'!J:J,"&lt;"&amp;REPORT!A12)-SUM(D$5:D10)</f>
        <v>0</v>
      </c>
      <c r="E11" s="57">
        <f t="shared" ca="1" si="0"/>
        <v>42076</v>
      </c>
      <c r="F11" s="57" t="str">
        <f t="shared" ca="1" si="6"/>
        <v>Fri 13-Mar</v>
      </c>
      <c r="G11" s="54">
        <f ca="1">COUNTIF('Chamber RE4-2'!M:M,"&lt;"&amp;REPORT!E11)-SUM(G$6:G10)</f>
        <v>0</v>
      </c>
      <c r="H11" s="54">
        <f ca="1">COUNTIF('Chamber RE4-3'!J:J,"&lt;"&amp;REPORT!E11)-SUM(H$6:H10)</f>
        <v>0</v>
      </c>
      <c r="I11" s="55"/>
      <c r="J11" s="56">
        <f t="shared" ca="1" si="4"/>
        <v>0</v>
      </c>
      <c r="K11" s="56">
        <f ca="1">SUM(J$5:J11)</f>
        <v>36</v>
      </c>
      <c r="L11" s="54">
        <f t="shared" ca="1" si="1"/>
        <v>0</v>
      </c>
      <c r="M11" s="54">
        <f t="shared" ca="1" si="2"/>
        <v>2</v>
      </c>
      <c r="N11" s="153" t="s">
        <v>203</v>
      </c>
    </row>
    <row r="12" spans="1:14" ht="21" x14ac:dyDescent="0.35">
      <c r="A12" s="31">
        <f t="shared" ca="1" si="5"/>
        <v>42079</v>
      </c>
      <c r="B12" s="59" t="str">
        <f t="shared" ca="1" si="3"/>
        <v>Mon 16-Mar</v>
      </c>
      <c r="C12" s="53">
        <f ca="1">COUNTIF('Chamber RE4-2'!M:M,"&lt;"&amp;REPORT!A13)-SUM(C$5:C11)</f>
        <v>0</v>
      </c>
      <c r="D12" s="54">
        <f ca="1">COUNTIF('Chamber RE4-3'!J:J,"&lt;"&amp;REPORT!A13)-SUM(D$5:D11)</f>
        <v>0</v>
      </c>
      <c r="E12" s="57">
        <f t="shared" ca="1" si="0"/>
        <v>42083</v>
      </c>
      <c r="F12" s="57" t="str">
        <f t="shared" ca="1" si="6"/>
        <v>Fri 20-Mar</v>
      </c>
      <c r="G12" s="54">
        <f ca="1">COUNTIF('Chamber RE4-2'!M:M,"&lt;"&amp;REPORT!E12)-SUM(G$6:G11)</f>
        <v>0</v>
      </c>
      <c r="H12" s="54">
        <f ca="1">COUNTIF('Chamber RE4-3'!J:J,"&lt;"&amp;REPORT!E12)-SUM(H$6:H11)</f>
        <v>0</v>
      </c>
      <c r="I12" s="55"/>
      <c r="J12" s="56">
        <f t="shared" ca="1" si="4"/>
        <v>0</v>
      </c>
      <c r="K12" s="56">
        <f ca="1">SUM(J$5:J12)</f>
        <v>36</v>
      </c>
      <c r="L12" s="54">
        <f t="shared" ca="1" si="1"/>
        <v>0</v>
      </c>
      <c r="M12" s="54">
        <f t="shared" ca="1" si="2"/>
        <v>2</v>
      </c>
      <c r="N12" s="153" t="s">
        <v>204</v>
      </c>
    </row>
    <row r="13" spans="1:14" ht="21" x14ac:dyDescent="0.35">
      <c r="A13" s="31">
        <f t="shared" ca="1" si="5"/>
        <v>42086</v>
      </c>
      <c r="B13" s="59" t="str">
        <f t="shared" ca="1" si="3"/>
        <v>Mon 23-Mar</v>
      </c>
      <c r="C13" s="53">
        <f ca="1">COUNTIF('Chamber RE4-2'!M:M,"&lt;"&amp;REPORT!A14)-SUM(C$5:C12)</f>
        <v>0</v>
      </c>
      <c r="D13" s="54">
        <f ca="1">COUNTIF('Chamber RE4-3'!J:J,"&lt;"&amp;REPORT!A14)-SUM(D$5:D12)</f>
        <v>0</v>
      </c>
      <c r="E13" s="57">
        <f t="shared" ca="1" si="0"/>
        <v>42090</v>
      </c>
      <c r="F13" s="57" t="str">
        <f t="shared" ca="1" si="6"/>
        <v>Fri 27-Mar</v>
      </c>
      <c r="G13" s="54">
        <f ca="1">COUNTIF('Chamber RE4-2'!M:M,"&lt;"&amp;REPORT!E13)-SUM(G$6:G12)</f>
        <v>0</v>
      </c>
      <c r="H13" s="54">
        <f ca="1">COUNTIF('Chamber RE4-3'!J:J,"&lt;"&amp;REPORT!E13)-SUM(H$6:H12)</f>
        <v>0</v>
      </c>
      <c r="I13" s="55"/>
      <c r="J13" s="56">
        <f t="shared" ca="1" si="4"/>
        <v>0</v>
      </c>
      <c r="K13" s="56">
        <f ca="1">SUM(J$5:J13)</f>
        <v>36</v>
      </c>
      <c r="L13" s="54">
        <f t="shared" ca="1" si="1"/>
        <v>0</v>
      </c>
      <c r="M13" s="54">
        <f t="shared" ca="1" si="2"/>
        <v>2</v>
      </c>
      <c r="N13" s="153" t="s">
        <v>204</v>
      </c>
    </row>
    <row r="14" spans="1:14" ht="21" x14ac:dyDescent="0.35">
      <c r="A14" s="31">
        <f t="shared" ca="1" si="5"/>
        <v>42093</v>
      </c>
      <c r="B14" s="125" t="str">
        <f t="shared" ca="1" si="3"/>
        <v>Mon 30-Mar</v>
      </c>
      <c r="C14" s="126">
        <f ca="1">COUNTIF('Chamber RE4-2'!M:M,"&lt;"&amp;REPORT!A15)-SUM(C$5:C13)</f>
        <v>0</v>
      </c>
      <c r="D14" s="127">
        <f ca="1">COUNTIF('Chamber RE4-3'!J:J,"&lt;"&amp;REPORT!A15)-SUM(D$5:D13)</f>
        <v>0</v>
      </c>
      <c r="E14" s="128">
        <f t="shared" ca="1" si="0"/>
        <v>42097</v>
      </c>
      <c r="F14" s="128" t="str">
        <f t="shared" ca="1" si="6"/>
        <v>Fri 03-Apr</v>
      </c>
      <c r="G14" s="127">
        <f ca="1">COUNTIF('Chamber RE4-2'!M:M,"&lt;"&amp;REPORT!E14)-SUM(G$6:G13)</f>
        <v>0</v>
      </c>
      <c r="H14" s="127">
        <f ca="1">COUNTIF('Chamber RE4-3'!J:J,"&lt;"&amp;REPORT!E14)-SUM(H$6:H13)</f>
        <v>0</v>
      </c>
      <c r="I14" s="129"/>
      <c r="J14" s="130">
        <f t="shared" ca="1" si="4"/>
        <v>0</v>
      </c>
      <c r="K14" s="130">
        <f ca="1">SUM(J$5:J14)</f>
        <v>36</v>
      </c>
      <c r="L14" s="127">
        <f t="shared" ca="1" si="1"/>
        <v>0</v>
      </c>
      <c r="M14" s="127">
        <f t="shared" ca="1" si="2"/>
        <v>2</v>
      </c>
      <c r="N14" s="153" t="s">
        <v>204</v>
      </c>
    </row>
    <row r="15" spans="1:14" ht="21" x14ac:dyDescent="0.35">
      <c r="A15" s="31">
        <f t="shared" ca="1" si="5"/>
        <v>42100</v>
      </c>
      <c r="B15" s="90" t="str">
        <f t="shared" ca="1" si="3"/>
        <v>Mon 06-Apr</v>
      </c>
      <c r="C15" s="91">
        <f ca="1">COUNTIF('Chamber RE4-2'!M:M,"&lt;"&amp;REPORT!A16)-SUM(C$5:C14)</f>
        <v>0</v>
      </c>
      <c r="D15" s="92">
        <f ca="1">COUNTIF('Chamber RE4-3'!J:J,"&lt;"&amp;REPORT!A16)-SUM(D$5:D14)</f>
        <v>0</v>
      </c>
      <c r="E15" s="93">
        <f t="shared" ca="1" si="0"/>
        <v>42104</v>
      </c>
      <c r="F15" s="93" t="str">
        <f t="shared" ca="1" si="6"/>
        <v>Fri 10-Apr</v>
      </c>
      <c r="G15" s="92">
        <f ca="1">COUNTIF('Chamber RE4-2'!M:M,"&lt;"&amp;REPORT!E15)-SUM(G$6:G14)</f>
        <v>0</v>
      </c>
      <c r="H15" s="92">
        <f ca="1">COUNTIF('Chamber RE4-3'!J:J,"&lt;"&amp;REPORT!E15)-SUM(H$6:H14)</f>
        <v>0</v>
      </c>
      <c r="I15" s="94"/>
      <c r="J15" s="95">
        <f t="shared" ca="1" si="4"/>
        <v>0</v>
      </c>
      <c r="K15" s="95">
        <f ca="1">SUM(J$5:J15)</f>
        <v>36</v>
      </c>
      <c r="L15" s="92">
        <f t="shared" ca="1" si="1"/>
        <v>0</v>
      </c>
      <c r="M15" s="92">
        <f t="shared" ca="1" si="2"/>
        <v>2</v>
      </c>
      <c r="N15" s="155" t="s">
        <v>204</v>
      </c>
    </row>
    <row r="16" spans="1:14" ht="21" x14ac:dyDescent="0.35">
      <c r="A16" s="31">
        <f t="shared" ca="1" si="5"/>
        <v>42107</v>
      </c>
      <c r="B16" s="59" t="str">
        <f t="shared" ca="1" si="3"/>
        <v>Mon 13-Apr</v>
      </c>
      <c r="C16" s="53">
        <f ca="1">COUNTIF('Chamber RE4-2'!M:M,"&lt;"&amp;REPORT!A17)-SUM(C$5:C15)</f>
        <v>0</v>
      </c>
      <c r="D16" s="54">
        <f ca="1">COUNTIF('Chamber RE4-3'!J:J,"&lt;"&amp;REPORT!A17)-SUM(D$5:D15)</f>
        <v>0</v>
      </c>
      <c r="E16" s="57">
        <f t="shared" ca="1" si="0"/>
        <v>42111</v>
      </c>
      <c r="F16" s="57" t="str">
        <f t="shared" ca="1" si="6"/>
        <v>Fri 17-Apr</v>
      </c>
      <c r="G16" s="54">
        <f ca="1">COUNTIF('Chamber RE4-2'!M:M,"&lt;"&amp;REPORT!E16)-SUM(G$6:G15)</f>
        <v>0</v>
      </c>
      <c r="H16" s="54">
        <f ca="1">COUNTIF('Chamber RE4-3'!J:J,"&lt;"&amp;REPORT!E16)-SUM(H$6:H15)</f>
        <v>0</v>
      </c>
      <c r="I16" s="55"/>
      <c r="J16" s="56">
        <f t="shared" ca="1" si="4"/>
        <v>0</v>
      </c>
      <c r="K16" s="56">
        <f ca="1">SUM(J$5:J16)</f>
        <v>36</v>
      </c>
      <c r="L16" s="54">
        <f t="shared" ca="1" si="1"/>
        <v>0</v>
      </c>
      <c r="M16" s="54">
        <f t="shared" ca="1" si="2"/>
        <v>2</v>
      </c>
      <c r="N16" s="153"/>
    </row>
    <row r="17" spans="1:14" ht="21" x14ac:dyDescent="0.35">
      <c r="A17" s="31">
        <f t="shared" ca="1" si="5"/>
        <v>42114</v>
      </c>
      <c r="B17" s="59" t="str">
        <f t="shared" ca="1" si="3"/>
        <v>Mon 20-Apr</v>
      </c>
      <c r="C17" s="53">
        <f ca="1">COUNTIF('Chamber RE4-2'!M:M,"&lt;"&amp;REPORT!A18)-SUM(C$5:C16)</f>
        <v>0</v>
      </c>
      <c r="D17" s="54">
        <f ca="1">COUNTIF('Chamber RE4-3'!J:J,"&lt;"&amp;REPORT!A18)-SUM(D$5:D16)</f>
        <v>0</v>
      </c>
      <c r="E17" s="57">
        <f t="shared" ca="1" si="0"/>
        <v>42118</v>
      </c>
      <c r="F17" s="57" t="str">
        <f t="shared" ca="1" si="6"/>
        <v>Fri 24-Apr</v>
      </c>
      <c r="G17" s="54">
        <f ca="1">COUNTIF('Chamber RE4-2'!M:M,"&lt;"&amp;REPORT!E17)-SUM(G$6:G16)</f>
        <v>0</v>
      </c>
      <c r="H17" s="54">
        <f ca="1">COUNTIF('Chamber RE4-3'!J:J,"&lt;"&amp;REPORT!E17)-SUM(H$6:H16)</f>
        <v>0</v>
      </c>
      <c r="I17" s="55"/>
      <c r="J17" s="56">
        <f t="shared" ca="1" si="4"/>
        <v>0</v>
      </c>
      <c r="K17" s="56">
        <f ca="1">SUM(J$5:J17)</f>
        <v>36</v>
      </c>
      <c r="L17" s="54">
        <f t="shared" ca="1" si="1"/>
        <v>0</v>
      </c>
      <c r="M17" s="54">
        <f t="shared" ca="1" si="2"/>
        <v>2</v>
      </c>
      <c r="N17" s="153"/>
    </row>
    <row r="18" spans="1:14" ht="21" x14ac:dyDescent="0.35">
      <c r="A18" s="31">
        <f t="shared" ca="1" si="5"/>
        <v>42121</v>
      </c>
      <c r="B18" s="59" t="str">
        <f t="shared" ca="1" si="3"/>
        <v>Mon 27-Apr</v>
      </c>
      <c r="C18" s="53">
        <f ca="1">COUNTIF('Chamber RE4-2'!M:M,"&lt;"&amp;REPORT!A19)-SUM(C$5:C17)</f>
        <v>0</v>
      </c>
      <c r="D18" s="54">
        <f ca="1">COUNTIF('Chamber RE4-3'!J:J,"&lt;"&amp;REPORT!A19)-SUM(D$5:D17)</f>
        <v>0</v>
      </c>
      <c r="E18" s="57">
        <f t="shared" ca="1" si="0"/>
        <v>42125</v>
      </c>
      <c r="F18" s="57" t="str">
        <f t="shared" ca="1" si="6"/>
        <v>Fri 01-May</v>
      </c>
      <c r="G18" s="54">
        <f ca="1">COUNTIF('Chamber RE4-2'!M:M,"&lt;"&amp;REPORT!E18)-SUM(G$6:G17)</f>
        <v>0</v>
      </c>
      <c r="H18" s="54">
        <f ca="1">COUNTIF('Chamber RE4-3'!J:J,"&lt;"&amp;REPORT!E18)-SUM(H$6:H17)</f>
        <v>0</v>
      </c>
      <c r="I18" s="55"/>
      <c r="J18" s="56">
        <f t="shared" ca="1" si="4"/>
        <v>0</v>
      </c>
      <c r="K18" s="56">
        <f ca="1">SUM(J$5:J18)</f>
        <v>36</v>
      </c>
      <c r="L18" s="54">
        <f t="shared" ca="1" si="1"/>
        <v>0</v>
      </c>
      <c r="M18" s="54">
        <f t="shared" ca="1" si="2"/>
        <v>2</v>
      </c>
      <c r="N18" s="153"/>
    </row>
    <row r="19" spans="1:14" ht="21" x14ac:dyDescent="0.35">
      <c r="A19" s="31">
        <f t="shared" ca="1" si="5"/>
        <v>42128</v>
      </c>
      <c r="B19" s="59" t="str">
        <f t="shared" ca="1" si="3"/>
        <v>Mon 04-May</v>
      </c>
      <c r="C19" s="53">
        <f ca="1">COUNTIF('Chamber RE4-2'!M:M,"&lt;"&amp;REPORT!A20)-SUM(C$5:C18)</f>
        <v>0</v>
      </c>
      <c r="D19" s="54">
        <f ca="1">COUNTIF('Chamber RE4-3'!J:J,"&lt;"&amp;REPORT!A20)-SUM(D$5:D18)</f>
        <v>0</v>
      </c>
      <c r="E19" s="57">
        <f t="shared" ca="1" si="0"/>
        <v>42132</v>
      </c>
      <c r="F19" s="57" t="str">
        <f t="shared" ca="1" si="6"/>
        <v>Fri 08-May</v>
      </c>
      <c r="G19" s="54">
        <f ca="1">COUNTIF('Chamber RE4-2'!M:M,"&lt;"&amp;REPORT!E19)-SUM(G$6:G18)</f>
        <v>0</v>
      </c>
      <c r="H19" s="54">
        <f ca="1">COUNTIF('Chamber RE4-3'!J:J,"&lt;"&amp;REPORT!E19)-SUM(H$6:H18)</f>
        <v>0</v>
      </c>
      <c r="I19" s="55"/>
      <c r="J19" s="56">
        <f t="shared" ca="1" si="4"/>
        <v>0</v>
      </c>
      <c r="K19" s="56">
        <f ca="1">SUM(J$5:J19)</f>
        <v>36</v>
      </c>
      <c r="L19" s="54">
        <f t="shared" ca="1" si="1"/>
        <v>0</v>
      </c>
      <c r="M19" s="54">
        <f t="shared" ca="1" si="2"/>
        <v>2</v>
      </c>
      <c r="N19" s="153"/>
    </row>
    <row r="20" spans="1:14" ht="21" hidden="1" x14ac:dyDescent="0.35">
      <c r="A20" s="31">
        <f t="shared" ca="1" si="5"/>
        <v>42135</v>
      </c>
      <c r="B20" s="59" t="str">
        <f t="shared" ref="B20:B25" ca="1" si="7">TEXT(A20,"ddd dd-mmm")</f>
        <v>Mon 11-May</v>
      </c>
      <c r="C20" s="53">
        <f ca="1">COUNTIF('Chamber RE4-2'!M:M,"&lt;"&amp;REPORT!A21)-SUM(C$5:C19)</f>
        <v>0</v>
      </c>
      <c r="D20" s="54">
        <f ca="1">COUNTIF('Chamber RE4-3'!J:J,"&lt;"&amp;REPORT!A21)-SUM(D$5:D19)</f>
        <v>0</v>
      </c>
      <c r="E20" s="57">
        <f t="shared" ref="E20:E25" ca="1" si="8">A20+4</f>
        <v>42139</v>
      </c>
      <c r="F20" s="57" t="str">
        <f t="shared" ref="F20:F25" ca="1" si="9">TEXT(E20,"ddd dd-mmm")</f>
        <v>Fri 15-May</v>
      </c>
      <c r="G20" s="54">
        <f ca="1">COUNTIF('Chamber RE4-2'!M:M,"&lt;"&amp;REPORT!E20)-SUM(G$6:G19)</f>
        <v>0</v>
      </c>
      <c r="H20" s="54">
        <f ca="1">COUNTIF('Chamber RE4-3'!J:J,"&lt;"&amp;REPORT!E20)-SUM(H$6:H19)</f>
        <v>0</v>
      </c>
      <c r="I20" s="55"/>
      <c r="J20" s="56">
        <f t="shared" ref="J20:J25" ca="1" si="10">MIN(G20+L19,H20+M19)</f>
        <v>0</v>
      </c>
      <c r="K20" s="56">
        <f ca="1">SUM(J$5:J20)</f>
        <v>36</v>
      </c>
      <c r="L20" s="54">
        <f t="shared" ref="L20:M25" ca="1" si="11">G20+L19-$J20</f>
        <v>0</v>
      </c>
      <c r="M20" s="54">
        <f t="shared" ca="1" si="11"/>
        <v>2</v>
      </c>
      <c r="N20" s="145"/>
    </row>
    <row r="21" spans="1:14" ht="21" hidden="1" x14ac:dyDescent="0.35">
      <c r="A21" s="31">
        <f t="shared" ca="1" si="5"/>
        <v>42142</v>
      </c>
      <c r="B21" s="59" t="str">
        <f t="shared" ca="1" si="7"/>
        <v>Mon 18-May</v>
      </c>
      <c r="C21" s="53">
        <f ca="1">COUNTIF('Chamber RE4-2'!M:M,"&lt;"&amp;REPORT!A22)-SUM(C$5:C20)</f>
        <v>0</v>
      </c>
      <c r="D21" s="54">
        <f ca="1">COUNTIF('Chamber RE4-3'!J:J,"&lt;"&amp;REPORT!A22)-SUM(D$5:D20)</f>
        <v>0</v>
      </c>
      <c r="E21" s="57">
        <f t="shared" ca="1" si="8"/>
        <v>42146</v>
      </c>
      <c r="F21" s="57" t="str">
        <f t="shared" ca="1" si="9"/>
        <v>Fri 22-May</v>
      </c>
      <c r="G21" s="54">
        <f ca="1">COUNTIF('Chamber RE4-2'!M:M,"&lt;"&amp;REPORT!E21)-SUM(G$6:G20)</f>
        <v>0</v>
      </c>
      <c r="H21" s="54">
        <f ca="1">COUNTIF('Chamber RE4-3'!J:J,"&lt;"&amp;REPORT!E21)-SUM(H$6:H20)</f>
        <v>0</v>
      </c>
      <c r="I21" s="55"/>
      <c r="J21" s="56">
        <f t="shared" ca="1" si="10"/>
        <v>0</v>
      </c>
      <c r="K21" s="56">
        <f ca="1">SUM(J$5:J21)</f>
        <v>36</v>
      </c>
      <c r="L21" s="54">
        <f t="shared" ca="1" si="11"/>
        <v>0</v>
      </c>
      <c r="M21" s="54">
        <f t="shared" ca="1" si="11"/>
        <v>2</v>
      </c>
      <c r="N21" s="145"/>
    </row>
    <row r="22" spans="1:14" ht="21" hidden="1" x14ac:dyDescent="0.35">
      <c r="A22" s="31">
        <f t="shared" ca="1" si="5"/>
        <v>42149</v>
      </c>
      <c r="B22" s="59" t="str">
        <f t="shared" ca="1" si="7"/>
        <v>Mon 25-May</v>
      </c>
      <c r="C22" s="53">
        <f ca="1">COUNTIF('Chamber RE4-2'!M:M,"&lt;"&amp;REPORT!A23)-SUM(C$5:C21)</f>
        <v>0</v>
      </c>
      <c r="D22" s="54">
        <f ca="1">COUNTIF('Chamber RE4-3'!J:J,"&lt;"&amp;REPORT!A23)-SUM(D$5:D21)</f>
        <v>0</v>
      </c>
      <c r="E22" s="57">
        <f t="shared" ca="1" si="8"/>
        <v>42153</v>
      </c>
      <c r="F22" s="57" t="str">
        <f t="shared" ca="1" si="9"/>
        <v>Fri 29-May</v>
      </c>
      <c r="G22" s="54">
        <f ca="1">COUNTIF('Chamber RE4-2'!M:M,"&lt;"&amp;REPORT!E22)-SUM(G$6:G21)</f>
        <v>0</v>
      </c>
      <c r="H22" s="54">
        <f ca="1">COUNTIF('Chamber RE4-3'!J:J,"&lt;"&amp;REPORT!E22)-SUM(H$6:H21)</f>
        <v>0</v>
      </c>
      <c r="I22" s="55"/>
      <c r="J22" s="56">
        <f t="shared" ca="1" si="10"/>
        <v>0</v>
      </c>
      <c r="K22" s="56">
        <f ca="1">SUM(J$5:J22)</f>
        <v>36</v>
      </c>
      <c r="L22" s="54">
        <f t="shared" ca="1" si="11"/>
        <v>0</v>
      </c>
      <c r="M22" s="54">
        <f t="shared" ca="1" si="11"/>
        <v>2</v>
      </c>
      <c r="N22" s="145"/>
    </row>
    <row r="23" spans="1:14" ht="21" hidden="1" x14ac:dyDescent="0.35">
      <c r="A23" s="31">
        <f t="shared" ca="1" si="5"/>
        <v>42156</v>
      </c>
      <c r="B23" s="59" t="str">
        <f t="shared" ca="1" si="7"/>
        <v>Mon 01-Jun</v>
      </c>
      <c r="C23" s="53">
        <f ca="1">COUNTIF('Chamber RE4-2'!M:M,"&lt;"&amp;REPORT!A24)-SUM(C$5:C22)</f>
        <v>0</v>
      </c>
      <c r="D23" s="54">
        <f ca="1">COUNTIF('Chamber RE4-3'!J:J,"&lt;"&amp;REPORT!A24)-SUM(D$5:D22)</f>
        <v>0</v>
      </c>
      <c r="E23" s="57">
        <f t="shared" ca="1" si="8"/>
        <v>42160</v>
      </c>
      <c r="F23" s="57" t="str">
        <f t="shared" ca="1" si="9"/>
        <v>Fri 05-Jun</v>
      </c>
      <c r="G23" s="54">
        <f ca="1">COUNTIF('Chamber RE4-2'!M:M,"&lt;"&amp;REPORT!E23)-SUM(G$6:G22)</f>
        <v>0</v>
      </c>
      <c r="H23" s="54">
        <f ca="1">COUNTIF('Chamber RE4-3'!J:J,"&lt;"&amp;REPORT!E23)-SUM(H$6:H22)</f>
        <v>0</v>
      </c>
      <c r="I23" s="55"/>
      <c r="J23" s="56">
        <f t="shared" ca="1" si="10"/>
        <v>0</v>
      </c>
      <c r="K23" s="56">
        <f ca="1">SUM(J$5:J23)</f>
        <v>36</v>
      </c>
      <c r="L23" s="54">
        <f t="shared" ca="1" si="11"/>
        <v>0</v>
      </c>
      <c r="M23" s="54">
        <f t="shared" ca="1" si="11"/>
        <v>2</v>
      </c>
      <c r="N23" s="145"/>
    </row>
    <row r="24" spans="1:14" ht="21" hidden="1" x14ac:dyDescent="0.35">
      <c r="A24" s="31">
        <f t="shared" ca="1" si="5"/>
        <v>42163</v>
      </c>
      <c r="B24" s="59" t="str">
        <f t="shared" ca="1" si="7"/>
        <v>Mon 08-Jun</v>
      </c>
      <c r="C24" s="53">
        <f ca="1">COUNTIF('Chamber RE4-2'!M:M,"&lt;"&amp;REPORT!A25)-SUM(C$5:C23)</f>
        <v>0</v>
      </c>
      <c r="D24" s="54">
        <f ca="1">COUNTIF('Chamber RE4-3'!J:J,"&lt;"&amp;REPORT!A25)-SUM(D$5:D23)</f>
        <v>0</v>
      </c>
      <c r="E24" s="57">
        <f t="shared" ca="1" si="8"/>
        <v>42167</v>
      </c>
      <c r="F24" s="57" t="str">
        <f t="shared" ca="1" si="9"/>
        <v>Fri 12-Jun</v>
      </c>
      <c r="G24" s="54">
        <f ca="1">COUNTIF('Chamber RE4-2'!M:M,"&lt;"&amp;REPORT!E24)-SUM(G$6:G23)</f>
        <v>0</v>
      </c>
      <c r="H24" s="54">
        <f ca="1">COUNTIF('Chamber RE4-3'!J:J,"&lt;"&amp;REPORT!E24)-SUM(H$6:H23)</f>
        <v>0</v>
      </c>
      <c r="I24" s="55"/>
      <c r="J24" s="56">
        <f t="shared" ca="1" si="10"/>
        <v>0</v>
      </c>
      <c r="K24" s="56">
        <f ca="1">SUM(J$5:J24)</f>
        <v>36</v>
      </c>
      <c r="L24" s="54">
        <f t="shared" ca="1" si="11"/>
        <v>0</v>
      </c>
      <c r="M24" s="54">
        <f t="shared" ca="1" si="11"/>
        <v>2</v>
      </c>
      <c r="N24" s="145"/>
    </row>
    <row r="25" spans="1:14" ht="21" hidden="1" x14ac:dyDescent="0.35">
      <c r="A25" s="31">
        <f t="shared" ca="1" si="5"/>
        <v>42170</v>
      </c>
      <c r="B25" s="59" t="str">
        <f t="shared" ca="1" si="7"/>
        <v>Mon 15-Jun</v>
      </c>
      <c r="C25" s="53">
        <f ca="1">COUNTIF('Chamber RE4-2'!M:M,"&lt;"&amp;REPORT!A26)-SUM(C$5:C24)</f>
        <v>-36</v>
      </c>
      <c r="D25" s="54">
        <f ca="1">COUNTIF('Chamber RE4-3'!J:J,"&lt;"&amp;REPORT!A26)-SUM(D$5:D24)</f>
        <v>-38</v>
      </c>
      <c r="E25" s="57">
        <f t="shared" ca="1" si="8"/>
        <v>42174</v>
      </c>
      <c r="F25" s="57" t="str">
        <f t="shared" ca="1" si="9"/>
        <v>Fri 19-Jun</v>
      </c>
      <c r="G25" s="54">
        <f ca="1">COUNTIF('Chamber RE4-2'!M:M,"&lt;"&amp;REPORT!E25)-SUM(G$6:G24)</f>
        <v>0</v>
      </c>
      <c r="H25" s="54">
        <f ca="1">COUNTIF('Chamber RE4-3'!J:J,"&lt;"&amp;REPORT!E25)-SUM(H$6:H24)</f>
        <v>0</v>
      </c>
      <c r="I25" s="55"/>
      <c r="J25" s="56">
        <f t="shared" ca="1" si="10"/>
        <v>0</v>
      </c>
      <c r="K25" s="56">
        <f ca="1">SUM(J$5:J25)</f>
        <v>36</v>
      </c>
      <c r="L25" s="54">
        <f t="shared" ca="1" si="11"/>
        <v>0</v>
      </c>
      <c r="M25" s="54">
        <f t="shared" ca="1" si="11"/>
        <v>2</v>
      </c>
      <c r="N25" s="145"/>
    </row>
    <row r="26" spans="1:14" ht="18.75" hidden="1" x14ac:dyDescent="0.3">
      <c r="B26" s="40" t="str">
        <f t="shared" ref="B26:B31" ca="1" si="12">TEXT(A20,"ddd dd-mmm")</f>
        <v>Mon 11-May</v>
      </c>
      <c r="C26" s="51">
        <f ca="1">COUNTIF('Chamber RE4-2'!M:M,"&lt;"&amp;REPORT!A21)-SUM(C$5:C25)</f>
        <v>36</v>
      </c>
      <c r="D26" s="37">
        <f ca="1">COUNTIF('Chamber RE4-3'!J:J,"&lt;"&amp;REPORT!A21)-SUM(D$5:D25)</f>
        <v>38</v>
      </c>
      <c r="E26" s="34">
        <f ca="1">E19+7</f>
        <v>42139</v>
      </c>
      <c r="F26" s="34" t="str">
        <f t="shared" ca="1" si="6"/>
        <v>Fri 15-May</v>
      </c>
      <c r="G26" s="37">
        <f ca="1">COUNTIF('Chamber RE4-2'!M:M,"&lt;"&amp;REPORT!E26)-SUM(G$6:G19)</f>
        <v>0</v>
      </c>
      <c r="H26" s="37">
        <f ca="1">COUNTIF('Chamber RE4-3'!J:J,"&lt;"&amp;REPORT!E26)-SUM(H$6:H19)</f>
        <v>0</v>
      </c>
      <c r="I26" s="38"/>
      <c r="J26" s="39">
        <f ca="1">MIN(G26+L19,H26+M19)</f>
        <v>0</v>
      </c>
      <c r="K26" s="39"/>
      <c r="L26" s="41">
        <f ca="1">G26+L19-$J26</f>
        <v>0</v>
      </c>
      <c r="M26" s="42">
        <f ca="1">H26+M19-$J26</f>
        <v>2</v>
      </c>
    </row>
    <row r="27" spans="1:14" ht="18.75" hidden="1" x14ac:dyDescent="0.3">
      <c r="B27" s="40" t="str">
        <f t="shared" ca="1" si="12"/>
        <v>Mon 18-May</v>
      </c>
      <c r="C27" s="51">
        <f ca="1">COUNTIF('Chamber RE4-2'!M:M,"&lt;"&amp;REPORT!A22)-SUM(C$5:C26)</f>
        <v>0</v>
      </c>
      <c r="D27" s="37">
        <f ca="1">COUNTIF('Chamber RE4-3'!J:J,"&lt;"&amp;REPORT!A22)-SUM(D$5:D26)</f>
        <v>0</v>
      </c>
      <c r="E27" s="34">
        <f ca="1">E26+7</f>
        <v>42146</v>
      </c>
      <c r="F27" s="34" t="str">
        <f t="shared" ca="1" si="6"/>
        <v>Fri 22-May</v>
      </c>
      <c r="G27" s="37">
        <f ca="1">COUNTIF('Chamber RE4-2'!M:M,"&lt;"&amp;REPORT!E27)-SUM(G$6:G26)</f>
        <v>0</v>
      </c>
      <c r="H27" s="37">
        <f ca="1">COUNTIF('Chamber RE4-3'!J:J,"&lt;"&amp;REPORT!E27)-SUM(H$6:H26)</f>
        <v>0</v>
      </c>
      <c r="I27" s="38"/>
      <c r="J27" s="39">
        <f t="shared" ca="1" si="4"/>
        <v>0</v>
      </c>
      <c r="K27" s="39"/>
      <c r="L27" s="41">
        <f t="shared" ca="1" si="1"/>
        <v>0</v>
      </c>
      <c r="M27" s="42">
        <f t="shared" ca="1" si="2"/>
        <v>2</v>
      </c>
    </row>
    <row r="28" spans="1:14" ht="18.75" hidden="1" x14ac:dyDescent="0.3">
      <c r="B28" s="40" t="str">
        <f t="shared" ca="1" si="12"/>
        <v>Mon 25-May</v>
      </c>
      <c r="C28" s="51">
        <f ca="1">COUNTIF('Chamber RE4-2'!M:M,"&lt;"&amp;REPORT!A23)-SUM(C$5:C27)</f>
        <v>0</v>
      </c>
      <c r="D28" s="37">
        <f ca="1">COUNTIF('Chamber RE4-3'!J:J,"&lt;"&amp;REPORT!A23)-SUM(D$5:D27)</f>
        <v>0</v>
      </c>
      <c r="E28" s="34">
        <f ca="1">E27+7</f>
        <v>42153</v>
      </c>
      <c r="F28" s="34" t="str">
        <f t="shared" ca="1" si="6"/>
        <v>Fri 29-May</v>
      </c>
      <c r="G28" s="37">
        <f ca="1">COUNTIF('Chamber RE4-2'!M:M,"&lt;"&amp;REPORT!E28)-SUM(G$6:G27)</f>
        <v>0</v>
      </c>
      <c r="H28" s="37">
        <f ca="1">COUNTIF('Chamber RE4-3'!J:J,"&lt;"&amp;REPORT!E28)-SUM(H$6:H27)</f>
        <v>0</v>
      </c>
      <c r="I28" s="38"/>
      <c r="J28" s="39">
        <f t="shared" ca="1" si="4"/>
        <v>0</v>
      </c>
      <c r="K28" s="39"/>
      <c r="L28" s="41">
        <f t="shared" ca="1" si="1"/>
        <v>0</v>
      </c>
      <c r="M28" s="42">
        <f t="shared" ca="1" si="2"/>
        <v>2</v>
      </c>
    </row>
    <row r="29" spans="1:14" ht="18.75" hidden="1" x14ac:dyDescent="0.3">
      <c r="B29" s="40" t="str">
        <f t="shared" ca="1" si="12"/>
        <v>Mon 01-Jun</v>
      </c>
      <c r="C29" s="51">
        <f ca="1">COUNTIF('Chamber RE4-2'!M:M,"&lt;"&amp;REPORT!A24)-SUM(C$5:C28)</f>
        <v>0</v>
      </c>
      <c r="D29" s="37">
        <f ca="1">COUNTIF('Chamber RE4-3'!J:J,"&lt;"&amp;REPORT!A24)-SUM(D$5:D28)</f>
        <v>0</v>
      </c>
      <c r="E29" s="34">
        <f ca="1">E28+7</f>
        <v>42160</v>
      </c>
      <c r="F29" s="34" t="str">
        <f t="shared" ca="1" si="6"/>
        <v>Fri 05-Jun</v>
      </c>
      <c r="G29" s="37">
        <f ca="1">COUNTIF('Chamber RE4-2'!M:M,"&lt;"&amp;REPORT!E29)-SUM(G$6:G28)</f>
        <v>0</v>
      </c>
      <c r="H29" s="37">
        <f ca="1">COUNTIF('Chamber RE4-3'!J:J,"&lt;"&amp;REPORT!E29)-SUM(H$6:H28)</f>
        <v>0</v>
      </c>
      <c r="I29" s="38"/>
      <c r="J29" s="39">
        <f t="shared" ca="1" si="4"/>
        <v>0</v>
      </c>
      <c r="K29" s="39"/>
      <c r="L29" s="41">
        <f t="shared" ca="1" si="1"/>
        <v>0</v>
      </c>
      <c r="M29" s="42">
        <f t="shared" ca="1" si="2"/>
        <v>2</v>
      </c>
    </row>
    <row r="30" spans="1:14" ht="18.75" hidden="1" x14ac:dyDescent="0.3">
      <c r="B30" s="40" t="str">
        <f t="shared" ca="1" si="12"/>
        <v>Mon 08-Jun</v>
      </c>
      <c r="C30" s="51">
        <f ca="1">COUNTIF('Chamber RE4-2'!M:M,"&lt;"&amp;REPORT!A25)-SUM(C$5:C29)</f>
        <v>0</v>
      </c>
      <c r="D30" s="37">
        <f ca="1">COUNTIF('Chamber RE4-3'!J:J,"&lt;"&amp;REPORT!A25)-SUM(D$5:D29)</f>
        <v>0</v>
      </c>
      <c r="E30" s="34">
        <f ca="1">E29+7</f>
        <v>42167</v>
      </c>
      <c r="F30" s="34" t="str">
        <f t="shared" ca="1" si="6"/>
        <v>Fri 12-Jun</v>
      </c>
      <c r="G30" s="37">
        <f ca="1">COUNTIF('Chamber RE4-2'!M:M,"&lt;"&amp;REPORT!E30)-SUM(G$6:G29)</f>
        <v>0</v>
      </c>
      <c r="H30" s="37">
        <f ca="1">COUNTIF('Chamber RE4-3'!J:J,"&lt;"&amp;REPORT!E30)-SUM(H$6:H29)</f>
        <v>0</v>
      </c>
      <c r="I30" s="38"/>
      <c r="J30" s="39">
        <f t="shared" ca="1" si="4"/>
        <v>0</v>
      </c>
      <c r="K30" s="39"/>
      <c r="L30" s="41">
        <f t="shared" ca="1" si="1"/>
        <v>0</v>
      </c>
      <c r="M30" s="42">
        <f t="shared" ca="1" si="2"/>
        <v>2</v>
      </c>
    </row>
    <row r="31" spans="1:14" ht="18.75" hidden="1" x14ac:dyDescent="0.3">
      <c r="B31" s="43" t="str">
        <f t="shared" ca="1" si="12"/>
        <v>Mon 15-Jun</v>
      </c>
      <c r="C31" s="52"/>
      <c r="D31" s="44"/>
      <c r="E31" s="45">
        <f ca="1">E30+7</f>
        <v>42174</v>
      </c>
      <c r="F31" s="45" t="str">
        <f t="shared" ca="1" si="6"/>
        <v>Fri 19-Jun</v>
      </c>
      <c r="G31" s="46">
        <f ca="1">COUNTIF('Chamber RE4-2'!M:M,"&lt;"&amp;REPORT!E31)-SUM(G$6:G30)</f>
        <v>0</v>
      </c>
      <c r="H31" s="46">
        <f ca="1">COUNTIF('Chamber RE4-3'!J:J,"&lt;"&amp;REPORT!E31)-SUM(H$6:H30)</f>
        <v>0</v>
      </c>
      <c r="I31" s="47"/>
      <c r="J31" s="48">
        <f t="shared" ca="1" si="4"/>
        <v>0</v>
      </c>
      <c r="K31" s="48"/>
      <c r="L31" s="49">
        <f t="shared" ca="1" si="1"/>
        <v>0</v>
      </c>
      <c r="M31" s="50">
        <f t="shared" ca="1" si="2"/>
        <v>2</v>
      </c>
    </row>
  </sheetData>
  <sheetProtection password="CBE0" sheet="1" objects="1" scenarios="1"/>
  <pageMargins left="0.74803149606299213" right="0.74803149606299213" top="0.98425196850393704" bottom="0.98425196850393704" header="0.51181102362204722" footer="0.51181102362204722"/>
  <pageSetup paperSize="9" scale="80" orientation="landscape" horizontalDpi="1200" verticalDpi="120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showRowColHeaders="0" zoomScale="50" zoomScaleNormal="50" zoomScalePageLayoutView="50" workbookViewId="0">
      <selection activeCell="L6" sqref="L6"/>
    </sheetView>
  </sheetViews>
  <sheetFormatPr defaultColWidth="11.42578125" defaultRowHeight="15" x14ac:dyDescent="0.25"/>
  <cols>
    <col min="1" max="1" width="15.85546875" customWidth="1"/>
    <col min="2" max="2" width="17.42578125" customWidth="1"/>
    <col min="3" max="3" width="19.28515625" customWidth="1"/>
    <col min="4" max="4" width="17.7109375" customWidth="1"/>
    <col min="5" max="5" width="14.140625" bestFit="1" customWidth="1"/>
    <col min="6" max="6" width="15.85546875" customWidth="1"/>
    <col min="7" max="7" width="17.42578125" customWidth="1"/>
    <col min="8" max="8" width="19.28515625" customWidth="1"/>
    <col min="9" max="9" width="17.7109375" customWidth="1"/>
    <col min="10" max="10" width="15.42578125" bestFit="1" customWidth="1"/>
    <col min="11" max="11" width="17.42578125" customWidth="1"/>
    <col min="12" max="12" width="25.42578125" customWidth="1"/>
  </cols>
  <sheetData>
    <row r="1" spans="1:19" x14ac:dyDescent="0.25">
      <c r="A1" s="85"/>
      <c r="B1" s="85" t="s">
        <v>110</v>
      </c>
      <c r="C1" s="85" t="s">
        <v>111</v>
      </c>
      <c r="D1" s="85" t="s">
        <v>115</v>
      </c>
      <c r="E1" s="85" t="s">
        <v>113</v>
      </c>
      <c r="F1" s="85" t="s">
        <v>109</v>
      </c>
      <c r="G1" s="85"/>
      <c r="H1" s="85"/>
    </row>
    <row r="2" spans="1:19" x14ac:dyDescent="0.25">
      <c r="A2" s="85"/>
      <c r="B2" s="85">
        <f>38</f>
        <v>38</v>
      </c>
      <c r="C2" s="85">
        <f ca="1">COUNTIF('Chamber RE4-2'!C:C,"&lt;"&amp;REPORT!A7)</f>
        <v>37</v>
      </c>
      <c r="D2" s="85">
        <f ca="1">B2-C2</f>
        <v>1</v>
      </c>
      <c r="E2" s="124">
        <f ca="1">C2-F2</f>
        <v>1</v>
      </c>
      <c r="F2" s="124">
        <f ca="1">REPORT!G6+REPORT!G7</f>
        <v>36</v>
      </c>
      <c r="G2" s="85"/>
      <c r="H2" s="85"/>
    </row>
    <row r="3" spans="1:19" x14ac:dyDescent="0.25">
      <c r="A3" s="85"/>
      <c r="B3" s="85" t="s">
        <v>124</v>
      </c>
      <c r="C3" s="85" t="s">
        <v>108</v>
      </c>
      <c r="D3" s="85" t="s">
        <v>115</v>
      </c>
      <c r="E3" s="85" t="s">
        <v>113</v>
      </c>
      <c r="F3" s="85" t="s">
        <v>109</v>
      </c>
      <c r="G3" s="96"/>
      <c r="H3" s="85"/>
    </row>
    <row r="4" spans="1:19" x14ac:dyDescent="0.25">
      <c r="A4" s="85"/>
      <c r="B4" s="85">
        <v>38</v>
      </c>
      <c r="C4" s="85">
        <f ca="1">COUNTIF('Chamber RE4-3'!C:C,"&lt;"&amp;REPORT!A6)</f>
        <v>39</v>
      </c>
      <c r="D4" s="85">
        <f ca="1">B4-C4</f>
        <v>-1</v>
      </c>
      <c r="E4" s="124">
        <f ca="1">C4-F4</f>
        <v>1</v>
      </c>
      <c r="F4" s="124">
        <f ca="1">REPORT!H6+REPORT!H7</f>
        <v>38</v>
      </c>
      <c r="G4" s="96"/>
      <c r="H4" s="85"/>
    </row>
    <row r="5" spans="1:19" x14ac:dyDescent="0.25">
      <c r="A5" s="85"/>
      <c r="B5" s="85" t="s">
        <v>112</v>
      </c>
      <c r="C5" s="85" t="s">
        <v>109</v>
      </c>
      <c r="D5" s="85" t="s">
        <v>114</v>
      </c>
      <c r="E5" s="124"/>
      <c r="F5" s="85"/>
      <c r="G5" s="96"/>
      <c r="H5" s="85"/>
    </row>
    <row r="6" spans="1:19" x14ac:dyDescent="0.25">
      <c r="A6" s="85"/>
      <c r="B6" s="85">
        <v>38</v>
      </c>
      <c r="C6" s="124">
        <f ca="1">REPORT!K7</f>
        <v>36</v>
      </c>
      <c r="D6" s="124">
        <f ca="1">B6-C6</f>
        <v>2</v>
      </c>
      <c r="E6" s="124"/>
      <c r="F6" s="85"/>
      <c r="G6" s="96"/>
      <c r="H6" s="85"/>
    </row>
    <row r="7" spans="1:19" x14ac:dyDescent="0.25">
      <c r="A7" s="85"/>
      <c r="B7" s="85"/>
      <c r="C7" s="124"/>
      <c r="D7" s="124"/>
      <c r="E7" s="124"/>
      <c r="F7" s="85"/>
      <c r="G7" s="96"/>
      <c r="H7" s="85"/>
    </row>
    <row r="8" spans="1:19" x14ac:dyDescent="0.25">
      <c r="A8" s="85"/>
      <c r="B8" s="96"/>
      <c r="C8" s="97"/>
      <c r="D8" s="97"/>
      <c r="E8" s="97"/>
      <c r="F8" s="96"/>
      <c r="G8" s="96"/>
      <c r="H8" s="85"/>
    </row>
    <row r="9" spans="1:19" ht="23.25" x14ac:dyDescent="0.35">
      <c r="A9" s="104" t="s">
        <v>123</v>
      </c>
      <c r="B9" s="104" t="s">
        <v>120</v>
      </c>
      <c r="C9" s="104" t="s">
        <v>121</v>
      </c>
      <c r="D9" s="105" t="s">
        <v>122</v>
      </c>
      <c r="E9" s="99"/>
      <c r="F9" s="100" t="s">
        <v>123</v>
      </c>
      <c r="G9" s="100" t="s">
        <v>120</v>
      </c>
      <c r="H9" s="100" t="s">
        <v>121</v>
      </c>
      <c r="I9" s="101" t="s">
        <v>122</v>
      </c>
      <c r="K9" s="100" t="s">
        <v>120</v>
      </c>
      <c r="L9" s="100" t="s">
        <v>125</v>
      </c>
      <c r="M9" s="98"/>
      <c r="Q9" s="96"/>
      <c r="R9" s="96"/>
      <c r="S9" s="96"/>
    </row>
    <row r="10" spans="1:19" ht="23.25" x14ac:dyDescent="0.35">
      <c r="A10" s="103">
        <f ca="1">C2</f>
        <v>37</v>
      </c>
      <c r="B10" s="102">
        <f ca="1">F2</f>
        <v>36</v>
      </c>
      <c r="C10" s="102">
        <f ca="1">E2</f>
        <v>1</v>
      </c>
      <c r="D10" s="103">
        <f ca="1">D2</f>
        <v>1</v>
      </c>
      <c r="E10" s="98"/>
      <c r="F10" s="100">
        <f ca="1">C4</f>
        <v>39</v>
      </c>
      <c r="G10" s="101">
        <f ca="1">F4</f>
        <v>38</v>
      </c>
      <c r="H10" s="101">
        <f ca="1">E4</f>
        <v>1</v>
      </c>
      <c r="I10" s="100">
        <f ca="1">D4</f>
        <v>-1</v>
      </c>
      <c r="K10" s="101">
        <f ca="1">C6</f>
        <v>36</v>
      </c>
      <c r="L10" s="101">
        <f ca="1">D6</f>
        <v>2</v>
      </c>
      <c r="M10" s="98"/>
      <c r="Q10" s="96"/>
      <c r="R10" s="96"/>
      <c r="S10" s="96"/>
    </row>
    <row r="11" spans="1:19" x14ac:dyDescent="0.25">
      <c r="A11" s="85"/>
      <c r="B11" s="85"/>
      <c r="C11" s="85"/>
      <c r="D11" s="85"/>
      <c r="E11" s="85"/>
      <c r="F11" s="85"/>
      <c r="G11" s="85"/>
      <c r="H11" s="85"/>
    </row>
    <row r="12" spans="1:19" x14ac:dyDescent="0.25">
      <c r="A12" s="85"/>
    </row>
    <row r="13" spans="1:19" x14ac:dyDescent="0.25">
      <c r="A13" s="85"/>
    </row>
    <row r="22" ht="15.95" customHeight="1" x14ac:dyDescent="0.25"/>
  </sheetData>
  <sheetProtection password="CBE0" sheet="1" objects="1" scenarios="1"/>
  <phoneticPr fontId="16" type="noConversion"/>
  <pageMargins left="0.75" right="0.75" top="1" bottom="1" header="0.5" footer="0.5"/>
  <pageSetup paperSize="9" orientation="portrait" horizontalDpi="4294967292" verticalDpi="4294967292"/>
  <drawing r:id="rId1"/>
  <tableParts count="3"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pane xSplit="2" topLeftCell="L1" activePane="topRight" state="frozen"/>
      <selection pane="topRight" activeCell="Q20" sqref="Q20"/>
    </sheetView>
  </sheetViews>
  <sheetFormatPr defaultColWidth="8.85546875" defaultRowHeight="15" x14ac:dyDescent="0.25"/>
  <cols>
    <col min="1" max="1" width="8.85546875" style="178"/>
    <col min="2" max="2" width="20.42578125" style="1" bestFit="1" customWidth="1"/>
    <col min="3" max="3" width="13.140625" style="1" customWidth="1"/>
    <col min="4" max="4" width="8.85546875" style="1"/>
    <col min="5" max="5" width="15" style="1" customWidth="1"/>
    <col min="6" max="6" width="38" style="1" customWidth="1"/>
    <col min="7" max="7" width="9.42578125" style="1" customWidth="1"/>
    <col min="8" max="8" width="13.7109375" style="1" customWidth="1"/>
    <col min="9" max="9" width="10.7109375" style="183" bestFit="1" customWidth="1"/>
    <col min="10" max="10" width="7.140625" style="183" customWidth="1"/>
    <col min="11" max="11" width="46.140625" style="183" customWidth="1"/>
    <col min="12" max="12" width="8.85546875" style="1"/>
    <col min="13" max="13" width="8.85546875" style="178"/>
    <col min="14" max="14" width="15.85546875" style="178" bestFit="1" customWidth="1"/>
    <col min="15" max="15" width="8.85546875" style="1"/>
    <col min="16" max="16" width="53.42578125" style="1" customWidth="1"/>
    <col min="17" max="17" width="16.42578125" style="1" customWidth="1"/>
    <col min="18" max="18" width="20.28515625" style="1" customWidth="1"/>
    <col min="19" max="19" width="14.42578125" style="1" customWidth="1"/>
    <col min="20" max="16384" width="8.85546875" style="1"/>
  </cols>
  <sheetData>
    <row r="1" spans="1:21" s="160" customFormat="1" ht="30" customHeight="1" x14ac:dyDescent="0.25">
      <c r="A1" s="160" t="s">
        <v>71</v>
      </c>
      <c r="B1" s="160" t="s">
        <v>0</v>
      </c>
      <c r="C1" s="161" t="s">
        <v>1</v>
      </c>
      <c r="D1" s="160" t="s">
        <v>21</v>
      </c>
      <c r="E1" s="162" t="s">
        <v>64</v>
      </c>
      <c r="F1" s="162" t="s">
        <v>218</v>
      </c>
      <c r="G1" s="162" t="s">
        <v>21</v>
      </c>
      <c r="H1" s="161" t="s">
        <v>2</v>
      </c>
      <c r="I1" s="163" t="s">
        <v>215</v>
      </c>
      <c r="J1" s="163" t="s">
        <v>216</v>
      </c>
      <c r="K1" s="163" t="s">
        <v>217</v>
      </c>
      <c r="L1" s="160" t="s">
        <v>21</v>
      </c>
      <c r="M1" s="160" t="s">
        <v>219</v>
      </c>
      <c r="N1" s="160" t="s">
        <v>223</v>
      </c>
      <c r="O1" s="161" t="s">
        <v>3</v>
      </c>
      <c r="P1" s="160" t="s">
        <v>21</v>
      </c>
      <c r="Q1" s="164" t="s">
        <v>4</v>
      </c>
      <c r="R1" s="165" t="s">
        <v>65</v>
      </c>
      <c r="S1" s="164" t="s">
        <v>22</v>
      </c>
      <c r="T1" s="160" t="s">
        <v>21</v>
      </c>
    </row>
    <row r="2" spans="1:21" x14ac:dyDescent="0.25">
      <c r="A2" s="384">
        <v>8</v>
      </c>
      <c r="B2" s="179" t="s">
        <v>13</v>
      </c>
      <c r="C2" s="180">
        <v>41592</v>
      </c>
      <c r="D2" s="179"/>
      <c r="E2" s="180">
        <v>41593</v>
      </c>
      <c r="F2" s="179" t="s">
        <v>231</v>
      </c>
      <c r="G2" s="179"/>
      <c r="H2" s="180">
        <v>41593</v>
      </c>
      <c r="I2" s="181">
        <v>0.35699999999999998</v>
      </c>
      <c r="J2" s="181">
        <v>0.70399999999999996</v>
      </c>
      <c r="K2" s="181" t="s">
        <v>227</v>
      </c>
      <c r="L2" s="179"/>
      <c r="M2" s="384">
        <v>12</v>
      </c>
      <c r="N2" s="385">
        <v>41597.525694444441</v>
      </c>
      <c r="O2" s="179"/>
      <c r="P2" s="179" t="s">
        <v>249</v>
      </c>
      <c r="Q2" s="185">
        <v>41598.628472222219</v>
      </c>
      <c r="R2" s="179"/>
      <c r="S2" s="179"/>
      <c r="T2" s="179"/>
    </row>
    <row r="3" spans="1:21" x14ac:dyDescent="0.25">
      <c r="A3" s="384"/>
      <c r="B3" s="179"/>
      <c r="C3" s="180">
        <v>41592</v>
      </c>
      <c r="D3" s="179"/>
      <c r="E3" s="180">
        <v>41593</v>
      </c>
      <c r="F3" s="179" t="s">
        <v>231</v>
      </c>
      <c r="G3" s="179"/>
      <c r="H3" s="180">
        <v>41593</v>
      </c>
      <c r="I3" s="181">
        <v>0.35699999999999998</v>
      </c>
      <c r="J3" s="181">
        <v>0.79500000000000004</v>
      </c>
      <c r="K3" s="181"/>
      <c r="L3" s="179"/>
      <c r="M3" s="384"/>
      <c r="N3" s="385"/>
      <c r="O3" s="179"/>
      <c r="P3" s="179" t="s">
        <v>243</v>
      </c>
      <c r="Q3" s="185">
        <v>41598.628472222219</v>
      </c>
      <c r="R3" s="179"/>
      <c r="S3" s="179"/>
      <c r="T3" s="179"/>
    </row>
    <row r="4" spans="1:21" x14ac:dyDescent="0.25">
      <c r="A4" s="279">
        <v>10</v>
      </c>
      <c r="B4" s="1" t="s">
        <v>50</v>
      </c>
      <c r="C4" s="182">
        <v>41592</v>
      </c>
      <c r="E4" s="182">
        <v>41593</v>
      </c>
      <c r="F4" s="1" t="s">
        <v>231</v>
      </c>
      <c r="H4" s="182">
        <v>41593</v>
      </c>
      <c r="I4" s="183">
        <v>0.35799999999999998</v>
      </c>
      <c r="J4" s="183">
        <v>0.80200000000000005</v>
      </c>
      <c r="M4" s="279" t="s">
        <v>220</v>
      </c>
      <c r="N4" s="386">
        <v>41597.525694444441</v>
      </c>
      <c r="P4" s="1" t="s">
        <v>236</v>
      </c>
      <c r="Q4" s="186">
        <v>41598.628472222219</v>
      </c>
    </row>
    <row r="5" spans="1:21" x14ac:dyDescent="0.25">
      <c r="A5" s="279"/>
      <c r="B5" s="1" t="s">
        <v>28</v>
      </c>
      <c r="C5" s="182">
        <v>41592</v>
      </c>
      <c r="E5" s="182">
        <v>41593</v>
      </c>
      <c r="F5" s="1" t="s">
        <v>231</v>
      </c>
      <c r="H5" s="182">
        <v>41593</v>
      </c>
      <c r="I5" s="183">
        <v>0.35399999999999998</v>
      </c>
      <c r="J5" s="183">
        <v>0.79600000000000004</v>
      </c>
      <c r="K5" s="183" t="s">
        <v>232</v>
      </c>
      <c r="M5" s="279"/>
      <c r="N5" s="386"/>
      <c r="P5" s="1" t="s">
        <v>242</v>
      </c>
      <c r="Q5" s="186">
        <v>41598.628472222219</v>
      </c>
    </row>
    <row r="6" spans="1:21" x14ac:dyDescent="0.25">
      <c r="A6" s="384">
        <v>28</v>
      </c>
      <c r="B6" s="179" t="s">
        <v>162</v>
      </c>
      <c r="C6" s="180">
        <v>41592</v>
      </c>
      <c r="D6" s="179"/>
      <c r="E6" s="180">
        <v>41593</v>
      </c>
      <c r="F6" s="179" t="s">
        <v>233</v>
      </c>
      <c r="G6" s="179"/>
      <c r="H6" s="180">
        <v>41597</v>
      </c>
      <c r="I6" s="181">
        <v>0.35699999999999998</v>
      </c>
      <c r="J6" s="181">
        <v>0.80100000000000005</v>
      </c>
      <c r="K6" s="181"/>
      <c r="L6" s="179"/>
      <c r="M6" s="384">
        <v>14</v>
      </c>
      <c r="N6" s="385">
        <v>41597.525694444441</v>
      </c>
      <c r="O6" s="179"/>
      <c r="P6" s="179" t="s">
        <v>237</v>
      </c>
      <c r="Q6" s="185">
        <v>41598.628472222219</v>
      </c>
      <c r="R6" s="179"/>
      <c r="S6" s="179"/>
      <c r="T6" s="179"/>
    </row>
    <row r="7" spans="1:21" x14ac:dyDescent="0.25">
      <c r="A7" s="384"/>
      <c r="B7" s="179" t="s">
        <v>178</v>
      </c>
      <c r="C7" s="180">
        <v>41592</v>
      </c>
      <c r="D7" s="179"/>
      <c r="E7" s="180">
        <v>41593</v>
      </c>
      <c r="F7" s="179" t="s">
        <v>231</v>
      </c>
      <c r="G7" s="179"/>
      <c r="H7" s="180">
        <v>41597</v>
      </c>
      <c r="I7" s="181">
        <v>0.36199999999999999</v>
      </c>
      <c r="J7" s="181">
        <v>0.81100000000000005</v>
      </c>
      <c r="K7" s="181"/>
      <c r="L7" s="179"/>
      <c r="M7" s="384"/>
      <c r="N7" s="385"/>
      <c r="O7" s="179"/>
      <c r="P7" s="179" t="s">
        <v>240</v>
      </c>
      <c r="Q7" s="185">
        <v>41598.628472222219</v>
      </c>
      <c r="R7" s="179"/>
      <c r="S7" s="179"/>
      <c r="T7" s="179"/>
    </row>
    <row r="8" spans="1:21" x14ac:dyDescent="0.25">
      <c r="A8" s="279">
        <v>4</v>
      </c>
      <c r="B8" s="1" t="s">
        <v>15</v>
      </c>
      <c r="C8" s="182">
        <v>41592</v>
      </c>
      <c r="E8" s="182">
        <v>41597</v>
      </c>
      <c r="F8" s="1" t="s">
        <v>248</v>
      </c>
      <c r="H8" s="182">
        <v>41593</v>
      </c>
      <c r="I8" s="183">
        <v>0.35799999999999998</v>
      </c>
      <c r="J8" s="183">
        <v>0.79500000000000004</v>
      </c>
      <c r="K8" s="183" t="s">
        <v>228</v>
      </c>
      <c r="M8" s="387" t="s">
        <v>222</v>
      </c>
      <c r="N8" s="386">
        <v>41597.525694444441</v>
      </c>
      <c r="P8" s="1" t="s">
        <v>250</v>
      </c>
      <c r="Q8" s="186">
        <v>41598.628472222219</v>
      </c>
    </row>
    <row r="9" spans="1:21" x14ac:dyDescent="0.25">
      <c r="A9" s="279"/>
      <c r="B9" s="1" t="s">
        <v>17</v>
      </c>
      <c r="C9" s="182">
        <v>41592</v>
      </c>
      <c r="E9" s="182">
        <v>41597</v>
      </c>
      <c r="F9" s="1" t="s">
        <v>231</v>
      </c>
      <c r="H9" s="182">
        <v>41593</v>
      </c>
      <c r="I9" s="183">
        <v>0.36399999999999999</v>
      </c>
      <c r="J9" s="183">
        <v>0.80800000000000005</v>
      </c>
      <c r="M9" s="387"/>
      <c r="N9" s="386"/>
      <c r="P9" s="1" t="s">
        <v>241</v>
      </c>
      <c r="Q9" s="186">
        <v>41598.628472222219</v>
      </c>
    </row>
    <row r="10" spans="1:21" x14ac:dyDescent="0.25">
      <c r="A10" s="384">
        <v>15</v>
      </c>
      <c r="B10" s="179" t="s">
        <v>102</v>
      </c>
      <c r="C10" s="180">
        <v>41592</v>
      </c>
      <c r="D10" s="179"/>
      <c r="E10" s="180">
        <v>41593</v>
      </c>
      <c r="F10" s="179" t="s">
        <v>231</v>
      </c>
      <c r="G10" s="179"/>
      <c r="H10" s="180">
        <v>41593</v>
      </c>
      <c r="I10" s="181">
        <v>0.36</v>
      </c>
      <c r="J10" s="181">
        <v>0.80200000000000005</v>
      </c>
      <c r="K10" s="181"/>
      <c r="L10" s="179"/>
      <c r="M10" s="384">
        <v>15</v>
      </c>
      <c r="N10" s="385">
        <v>41597.525694444441</v>
      </c>
      <c r="O10" s="179"/>
      <c r="P10" s="179" t="s">
        <v>234</v>
      </c>
      <c r="Q10" s="185">
        <v>41598.628472222219</v>
      </c>
      <c r="R10" s="179"/>
      <c r="S10" s="179"/>
      <c r="T10" s="179"/>
    </row>
    <row r="11" spans="1:21" x14ac:dyDescent="0.25">
      <c r="A11" s="384"/>
      <c r="B11" s="179" t="s">
        <v>62</v>
      </c>
      <c r="C11" s="180">
        <v>41592</v>
      </c>
      <c r="D11" s="179"/>
      <c r="E11" s="180">
        <v>41593</v>
      </c>
      <c r="F11" s="179" t="s">
        <v>231</v>
      </c>
      <c r="G11" s="179"/>
      <c r="H11" s="180">
        <v>41593</v>
      </c>
      <c r="I11" s="181">
        <v>0.36099999999999999</v>
      </c>
      <c r="J11" s="181">
        <v>0.81</v>
      </c>
      <c r="K11" s="181" t="s">
        <v>230</v>
      </c>
      <c r="L11" s="179"/>
      <c r="M11" s="384"/>
      <c r="N11" s="385"/>
      <c r="O11" s="179"/>
      <c r="P11" s="179" t="s">
        <v>238</v>
      </c>
      <c r="Q11" s="185">
        <v>41598.628472222219</v>
      </c>
      <c r="R11" s="179"/>
      <c r="S11" s="179"/>
      <c r="T11" s="179"/>
    </row>
    <row r="12" spans="1:21" x14ac:dyDescent="0.25">
      <c r="A12" s="279">
        <v>16</v>
      </c>
      <c r="B12" s="1" t="s">
        <v>101</v>
      </c>
      <c r="C12" s="182">
        <v>41592</v>
      </c>
      <c r="E12" s="182">
        <v>41593</v>
      </c>
      <c r="F12" s="1" t="s">
        <v>231</v>
      </c>
      <c r="H12" s="182">
        <v>41597</v>
      </c>
      <c r="I12" s="183">
        <v>0.36099999999999999</v>
      </c>
      <c r="J12" s="183">
        <v>0.80400000000000005</v>
      </c>
      <c r="K12" s="1"/>
      <c r="M12" s="279" t="s">
        <v>221</v>
      </c>
      <c r="N12" s="386">
        <v>41597.525694444441</v>
      </c>
      <c r="P12" s="1" t="s">
        <v>235</v>
      </c>
      <c r="Q12" s="186">
        <v>41598.628472222219</v>
      </c>
    </row>
    <row r="13" spans="1:21" s="184" customFormat="1" x14ac:dyDescent="0.25">
      <c r="A13" s="279"/>
      <c r="B13" s="184" t="s">
        <v>72</v>
      </c>
      <c r="C13" s="182">
        <v>41592</v>
      </c>
      <c r="D13" s="1"/>
      <c r="E13" s="182">
        <v>41593</v>
      </c>
      <c r="F13" s="1" t="s">
        <v>231</v>
      </c>
      <c r="G13" s="1"/>
      <c r="H13" s="182">
        <v>41597</v>
      </c>
      <c r="I13" s="1">
        <v>0.35599999999999998</v>
      </c>
      <c r="J13" s="1">
        <v>0.81299999999999994</v>
      </c>
      <c r="K13" s="1" t="s">
        <v>229</v>
      </c>
      <c r="L13" s="1"/>
      <c r="M13" s="279"/>
      <c r="N13" s="386"/>
      <c r="O13" s="1"/>
      <c r="P13" s="1" t="s">
        <v>239</v>
      </c>
      <c r="Q13" s="186">
        <v>41598.628472222219</v>
      </c>
      <c r="R13" s="1"/>
      <c r="S13" s="1"/>
      <c r="T13" s="1"/>
      <c r="U13" s="1"/>
    </row>
    <row r="18" spans="1:20" x14ac:dyDescent="0.25">
      <c r="F18" s="1" t="s">
        <v>225</v>
      </c>
    </row>
    <row r="19" spans="1:20" x14ac:dyDescent="0.25">
      <c r="F19" s="1" t="s">
        <v>226</v>
      </c>
    </row>
    <row r="21" spans="1:20" x14ac:dyDescent="0.25">
      <c r="A21" s="384">
        <v>11</v>
      </c>
      <c r="B21" s="179" t="s">
        <v>37</v>
      </c>
      <c r="C21" s="180"/>
      <c r="D21" s="179"/>
      <c r="E21" s="180">
        <v>41599</v>
      </c>
      <c r="F21" s="179" t="s">
        <v>231</v>
      </c>
      <c r="G21" s="179"/>
      <c r="H21" s="180">
        <v>41599</v>
      </c>
      <c r="I21" s="181">
        <v>0.39900000000000002</v>
      </c>
      <c r="J21" s="181">
        <v>0.84799999999999998</v>
      </c>
      <c r="K21" s="181"/>
      <c r="L21" s="179"/>
      <c r="M21" s="384"/>
      <c r="N21" s="385"/>
      <c r="O21" s="179"/>
      <c r="P21" s="179"/>
      <c r="Q21" s="185"/>
      <c r="R21" s="179"/>
      <c r="S21" s="179"/>
      <c r="T21" s="179"/>
    </row>
    <row r="22" spans="1:20" x14ac:dyDescent="0.25">
      <c r="A22" s="384"/>
      <c r="B22" s="179" t="s">
        <v>94</v>
      </c>
      <c r="C22" s="180"/>
      <c r="D22" s="179"/>
      <c r="E22" s="180">
        <v>41599</v>
      </c>
      <c r="F22" s="179" t="s">
        <v>247</v>
      </c>
      <c r="G22" s="179"/>
      <c r="H22" s="180">
        <v>41599</v>
      </c>
      <c r="I22" s="181">
        <v>0.39700000000000002</v>
      </c>
      <c r="J22" s="181">
        <v>0.83899999999999997</v>
      </c>
      <c r="K22" s="181"/>
      <c r="L22" s="179"/>
      <c r="M22" s="384"/>
      <c r="N22" s="385"/>
      <c r="O22" s="179"/>
      <c r="P22" s="179"/>
      <c r="Q22" s="185"/>
      <c r="R22" s="179"/>
      <c r="S22" s="179"/>
      <c r="T22" s="179"/>
    </row>
    <row r="23" spans="1:20" x14ac:dyDescent="0.25">
      <c r="A23" s="279">
        <v>3</v>
      </c>
      <c r="B23" s="1" t="s">
        <v>246</v>
      </c>
      <c r="C23" s="182"/>
      <c r="E23" s="182">
        <v>41599</v>
      </c>
      <c r="F23" s="1" t="s">
        <v>231</v>
      </c>
      <c r="H23" s="182">
        <v>41599</v>
      </c>
      <c r="I23" s="183">
        <v>0.39500000000000002</v>
      </c>
      <c r="J23" s="183">
        <v>0.70299999999999996</v>
      </c>
      <c r="M23" s="279"/>
      <c r="N23" s="386"/>
      <c r="Q23" s="186"/>
    </row>
    <row r="24" spans="1:20" x14ac:dyDescent="0.25">
      <c r="A24" s="279"/>
      <c r="B24" s="1" t="s">
        <v>11</v>
      </c>
      <c r="C24" s="187"/>
      <c r="E24" s="182">
        <v>41599</v>
      </c>
      <c r="F24" s="1" t="s">
        <v>247</v>
      </c>
      <c r="H24" s="182">
        <v>41599</v>
      </c>
      <c r="I24" s="183">
        <v>0.40100000000000002</v>
      </c>
      <c r="J24" s="183">
        <v>0.71199999999999997</v>
      </c>
      <c r="M24" s="279"/>
      <c r="N24" s="386"/>
      <c r="Q24" s="186"/>
    </row>
    <row r="25" spans="1:20" x14ac:dyDescent="0.25">
      <c r="A25" s="384">
        <v>12</v>
      </c>
      <c r="B25" s="179" t="s">
        <v>39</v>
      </c>
      <c r="C25" s="180"/>
      <c r="D25" s="179"/>
      <c r="E25" s="180">
        <v>41599</v>
      </c>
      <c r="F25" s="179" t="s">
        <v>247</v>
      </c>
      <c r="G25" s="179"/>
      <c r="H25" s="180">
        <v>41599</v>
      </c>
      <c r="I25" s="181">
        <v>0.39900000000000002</v>
      </c>
      <c r="J25" s="181">
        <v>0.85099999999999998</v>
      </c>
      <c r="K25" s="181"/>
      <c r="L25" s="179"/>
      <c r="M25" s="384"/>
      <c r="N25" s="385"/>
      <c r="O25" s="179"/>
      <c r="P25" s="179"/>
      <c r="Q25" s="185"/>
      <c r="R25" s="179"/>
      <c r="S25" s="179"/>
      <c r="T25" s="179"/>
    </row>
    <row r="26" spans="1:20" x14ac:dyDescent="0.25">
      <c r="A26" s="384"/>
      <c r="B26" s="179" t="s">
        <v>35</v>
      </c>
      <c r="C26" s="180"/>
      <c r="D26" s="179"/>
      <c r="E26" s="180">
        <v>41599</v>
      </c>
      <c r="F26" s="179" t="s">
        <v>247</v>
      </c>
      <c r="G26" s="179"/>
      <c r="H26" s="180">
        <v>41599</v>
      </c>
      <c r="I26" s="181">
        <v>0.40300000000000002</v>
      </c>
      <c r="J26" s="181">
        <v>0.85699999999999998</v>
      </c>
      <c r="K26" s="181"/>
      <c r="L26" s="179"/>
      <c r="M26" s="384"/>
      <c r="N26" s="385"/>
      <c r="O26" s="179"/>
      <c r="P26" s="179"/>
      <c r="Q26" s="185"/>
      <c r="R26" s="179"/>
      <c r="S26" s="179"/>
      <c r="T26" s="179"/>
    </row>
    <row r="27" spans="1:20" x14ac:dyDescent="0.25">
      <c r="A27" s="279">
        <v>13</v>
      </c>
      <c r="B27" s="1" t="s">
        <v>61</v>
      </c>
      <c r="C27" s="187"/>
      <c r="E27" s="182">
        <v>41599</v>
      </c>
      <c r="F27" s="1" t="s">
        <v>247</v>
      </c>
      <c r="H27" s="182">
        <v>41599</v>
      </c>
      <c r="I27" s="183">
        <v>0.4</v>
      </c>
      <c r="J27" s="183">
        <v>0.85499999999999998</v>
      </c>
      <c r="M27" s="387"/>
      <c r="N27" s="386"/>
      <c r="Q27" s="186"/>
    </row>
    <row r="28" spans="1:20" x14ac:dyDescent="0.25">
      <c r="A28" s="279"/>
      <c r="B28" s="1" t="s">
        <v>244</v>
      </c>
      <c r="C28" s="187"/>
      <c r="E28" s="182"/>
      <c r="H28" s="182"/>
      <c r="M28" s="387"/>
      <c r="N28" s="386"/>
      <c r="Q28" s="186"/>
    </row>
    <row r="29" spans="1:20" x14ac:dyDescent="0.25">
      <c r="A29" s="384"/>
      <c r="B29" s="179" t="s">
        <v>244</v>
      </c>
      <c r="C29" s="180"/>
      <c r="D29" s="179"/>
      <c r="E29" s="180"/>
      <c r="F29" s="179"/>
      <c r="G29" s="179"/>
      <c r="H29" s="180"/>
      <c r="I29" s="181"/>
      <c r="J29" s="181"/>
      <c r="K29" s="181"/>
      <c r="L29" s="179"/>
      <c r="M29" s="384"/>
      <c r="N29" s="385"/>
      <c r="O29" s="179"/>
      <c r="P29" s="179"/>
      <c r="Q29" s="185"/>
      <c r="R29" s="179"/>
      <c r="S29" s="179"/>
      <c r="T29" s="179"/>
    </row>
    <row r="30" spans="1:20" x14ac:dyDescent="0.25">
      <c r="A30" s="384"/>
      <c r="B30" s="179" t="s">
        <v>245</v>
      </c>
      <c r="C30" s="180"/>
      <c r="D30" s="179"/>
      <c r="E30" s="180"/>
      <c r="F30" s="179"/>
      <c r="G30" s="179"/>
      <c r="H30" s="180"/>
      <c r="I30" s="181"/>
      <c r="J30" s="181"/>
      <c r="K30" s="181"/>
      <c r="L30" s="179"/>
      <c r="M30" s="384"/>
      <c r="N30" s="385"/>
      <c r="O30" s="179"/>
      <c r="P30" s="179"/>
      <c r="Q30" s="185"/>
      <c r="R30" s="179"/>
      <c r="S30" s="179"/>
      <c r="T30" s="179"/>
    </row>
    <row r="31" spans="1:20" x14ac:dyDescent="0.25">
      <c r="A31" s="279"/>
      <c r="B31" s="1" t="s">
        <v>244</v>
      </c>
      <c r="C31" s="187"/>
      <c r="E31" s="182"/>
      <c r="H31" s="182"/>
      <c r="K31" s="1"/>
      <c r="M31" s="279"/>
      <c r="N31" s="386"/>
      <c r="Q31" s="186"/>
    </row>
    <row r="32" spans="1:20" x14ac:dyDescent="0.25">
      <c r="A32" s="279"/>
      <c r="B32" s="184" t="s">
        <v>245</v>
      </c>
      <c r="C32" s="187"/>
      <c r="E32" s="182"/>
      <c r="H32" s="182"/>
      <c r="I32" s="1"/>
      <c r="J32" s="1"/>
      <c r="K32" s="1"/>
      <c r="M32" s="279"/>
      <c r="N32" s="386"/>
      <c r="Q32" s="186"/>
    </row>
  </sheetData>
  <mergeCells count="36">
    <mergeCell ref="A31:A32"/>
    <mergeCell ref="M31:M32"/>
    <mergeCell ref="N31:N32"/>
    <mergeCell ref="A23:A24"/>
    <mergeCell ref="M23:M24"/>
    <mergeCell ref="N23:N24"/>
    <mergeCell ref="A25:A26"/>
    <mergeCell ref="M25:M26"/>
    <mergeCell ref="N25:N26"/>
    <mergeCell ref="A27:A28"/>
    <mergeCell ref="M27:M28"/>
    <mergeCell ref="N27:N28"/>
    <mergeCell ref="A29:A30"/>
    <mergeCell ref="M29:M30"/>
    <mergeCell ref="N29:N30"/>
    <mergeCell ref="A21:A22"/>
    <mergeCell ref="M21:M22"/>
    <mergeCell ref="N21:N22"/>
    <mergeCell ref="N10:N11"/>
    <mergeCell ref="N12:N13"/>
    <mergeCell ref="M12:M13"/>
    <mergeCell ref="M10:M11"/>
    <mergeCell ref="A12:A13"/>
    <mergeCell ref="M2:M3"/>
    <mergeCell ref="N2:N3"/>
    <mergeCell ref="N4:N5"/>
    <mergeCell ref="N6:N7"/>
    <mergeCell ref="N8:N9"/>
    <mergeCell ref="M8:M9"/>
    <mergeCell ref="M4:M5"/>
    <mergeCell ref="M6:M7"/>
    <mergeCell ref="A2:A3"/>
    <mergeCell ref="A4:A5"/>
    <mergeCell ref="A6:A7"/>
    <mergeCell ref="A8:A9"/>
    <mergeCell ref="A10:A11"/>
  </mergeCells>
  <conditionalFormatting sqref="B1">
    <cfRule type="expression" dxfId="16" priority="17">
      <formula>"if($I==2)"</formula>
    </cfRule>
  </conditionalFormatting>
  <conditionalFormatting sqref="T1">
    <cfRule type="iconSet" priority="18">
      <iconSet iconSet="3Symbols" showValue="0">
        <cfvo type="percent" val="0"/>
        <cfvo type="num" val="1" gte="0"/>
        <cfvo type="num" val="2" gte="0"/>
      </iconSet>
    </cfRule>
  </conditionalFormatting>
  <conditionalFormatting sqref="B2">
    <cfRule type="expression" dxfId="15" priority="16">
      <formula>"if($I==2)"</formula>
    </cfRule>
  </conditionalFormatting>
  <conditionalFormatting sqref="B3">
    <cfRule type="expression" dxfId="14" priority="15">
      <formula>"if($I==2)"</formula>
    </cfRule>
  </conditionalFormatting>
  <conditionalFormatting sqref="B5">
    <cfRule type="expression" dxfId="13" priority="14">
      <formula>"if($I==2)"</formula>
    </cfRule>
  </conditionalFormatting>
  <conditionalFormatting sqref="B7">
    <cfRule type="expression" dxfId="12" priority="13">
      <formula>"if($I==2)"</formula>
    </cfRule>
  </conditionalFormatting>
  <conditionalFormatting sqref="B8">
    <cfRule type="expression" dxfId="11" priority="12">
      <formula>"if($I==2)"</formula>
    </cfRule>
  </conditionalFormatting>
  <conditionalFormatting sqref="B9">
    <cfRule type="expression" dxfId="10" priority="11">
      <formula>"if($I==2)"</formula>
    </cfRule>
  </conditionalFormatting>
  <conditionalFormatting sqref="B11">
    <cfRule type="expression" dxfId="9" priority="10">
      <formula>"if($I==2)"</formula>
    </cfRule>
  </conditionalFormatting>
  <conditionalFormatting sqref="B13">
    <cfRule type="expression" dxfId="8" priority="9">
      <formula>"if($I==2)"</formula>
    </cfRule>
  </conditionalFormatting>
  <conditionalFormatting sqref="B21">
    <cfRule type="expression" dxfId="7" priority="8">
      <formula>"if($I==2)"</formula>
    </cfRule>
  </conditionalFormatting>
  <conditionalFormatting sqref="B22">
    <cfRule type="expression" dxfId="6" priority="7">
      <formula>"if($I==2)"</formula>
    </cfRule>
  </conditionalFormatting>
  <conditionalFormatting sqref="B24">
    <cfRule type="expression" dxfId="5" priority="6">
      <formula>"if($I==2)"</formula>
    </cfRule>
  </conditionalFormatting>
  <conditionalFormatting sqref="B26">
    <cfRule type="expression" dxfId="4" priority="5">
      <formula>"if($I==2)"</formula>
    </cfRule>
  </conditionalFormatting>
  <conditionalFormatting sqref="B27">
    <cfRule type="expression" dxfId="3" priority="4">
      <formula>"if($I==2)"</formula>
    </cfRule>
  </conditionalFormatting>
  <conditionalFormatting sqref="B28">
    <cfRule type="expression" dxfId="2" priority="3">
      <formula>"if($I==2)"</formula>
    </cfRule>
  </conditionalFormatting>
  <conditionalFormatting sqref="B30">
    <cfRule type="expression" dxfId="1" priority="2">
      <formula>"if($I==2)"</formula>
    </cfRule>
  </conditionalFormatting>
  <conditionalFormatting sqref="B32">
    <cfRule type="expression" dxfId="0" priority="1">
      <formula>"if($I==2)"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Chamber RE4-2</vt:lpstr>
      <vt:lpstr>Chamber RE4-3</vt:lpstr>
      <vt:lpstr>SMs</vt:lpstr>
      <vt:lpstr>COMMENTS-RE4-3</vt:lpstr>
      <vt:lpstr>COMMENTS-RE4-2</vt:lpstr>
      <vt:lpstr>COMMENTS SM</vt:lpstr>
      <vt:lpstr>FINAL REPORT</vt:lpstr>
      <vt:lpstr>REPORT</vt:lpstr>
      <vt:lpstr>REPORT-GRAPHS</vt:lpstr>
      <vt:lpstr>BackFromPoint5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POU3CH</dc:creator>
  <cp:lastModifiedBy>Administrator</cp:lastModifiedBy>
  <cp:lastPrinted>2014-02-10T15:04:52Z</cp:lastPrinted>
  <dcterms:created xsi:type="dcterms:W3CDTF">2013-05-08T08:05:22Z</dcterms:created>
  <dcterms:modified xsi:type="dcterms:W3CDTF">2015-02-10T17:00:05Z</dcterms:modified>
</cp:coreProperties>
</file>