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ooling\"/>
    </mc:Choice>
  </mc:AlternateContent>
  <bookViews>
    <workbookView xWindow="0" yWindow="0" windowWidth="21690" windowHeight="11940" activeTab="3"/>
  </bookViews>
  <sheets>
    <sheet name="Full" sheetId="1" r:id="rId1"/>
    <sheet name="small" sheetId="2" r:id="rId2"/>
    <sheet name="Mod19April2017" sheetId="3" r:id="rId3"/>
    <sheet name="Simple19April2017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E16" i="4"/>
  <c r="D16" i="4"/>
  <c r="B16" i="4"/>
  <c r="I18" i="3" l="1"/>
  <c r="I16" i="3"/>
  <c r="H16" i="3"/>
  <c r="G16" i="3"/>
  <c r="F16" i="3"/>
  <c r="D16" i="3"/>
  <c r="G16" i="4" l="1"/>
  <c r="G18" i="4" s="1"/>
  <c r="D9" i="2"/>
  <c r="F9" i="2" s="1"/>
  <c r="G9" i="2" s="1"/>
  <c r="H9" i="2" l="1"/>
  <c r="I9" i="2"/>
  <c r="I11" i="2" s="1"/>
  <c r="G12" i="1"/>
  <c r="F12" i="1"/>
  <c r="B12" i="1" l="1"/>
  <c r="D12" i="1" s="1"/>
  <c r="E12" i="1" s="1"/>
  <c r="G14" i="1" l="1"/>
  <c r="P13" i="1"/>
  <c r="Q13" i="1" s="1"/>
  <c r="P11" i="1"/>
  <c r="Q11" i="1" s="1"/>
  <c r="R11" i="1" s="1"/>
  <c r="S11" i="1" s="1"/>
  <c r="R13" i="1" l="1"/>
  <c r="S13" i="1" s="1"/>
  <c r="T13" i="1" s="1"/>
  <c r="U13" i="1" s="1"/>
  <c r="T11" i="1"/>
  <c r="U11" i="1" s="1"/>
</calcChain>
</file>

<file path=xl/sharedStrings.xml><?xml version="1.0" encoding="utf-8"?>
<sst xmlns="http://schemas.openxmlformats.org/spreadsheetml/2006/main" count="129" uniqueCount="51">
  <si>
    <t>Cooling RE3/1 and RE4/1</t>
  </si>
  <si>
    <t>Channel</t>
  </si>
  <si>
    <t>Chamber</t>
  </si>
  <si>
    <t>5 eta div</t>
  </si>
  <si>
    <t>1 station</t>
  </si>
  <si>
    <t>1 YE3</t>
  </si>
  <si>
    <t>Rack Power</t>
  </si>
  <si>
    <t>Total Dissipation</t>
  </si>
  <si>
    <t>86% of ch</t>
  </si>
  <si>
    <t>[mW]</t>
  </si>
  <si>
    <t>[watt]</t>
  </si>
  <si>
    <t>[W]</t>
  </si>
  <si>
    <t>Hardroc</t>
  </si>
  <si>
    <t>Petiroc</t>
  </si>
  <si>
    <t>Table from file "powerImad26June2016V2"</t>
  </si>
  <si>
    <t>Power dissipation for PetiRoc with integrated TDC</t>
  </si>
  <si>
    <t>PetiRoc Dissipation</t>
  </si>
  <si>
    <t>FPGA+GBT</t>
  </si>
  <si>
    <t>20 + 1W</t>
  </si>
  <si>
    <t>One Endcap Power</t>
  </si>
  <si>
    <t>Ian Crotty 20 March 2017</t>
  </si>
  <si>
    <r>
      <t>Power</t>
    </r>
    <r>
      <rPr>
        <vertAlign val="subscript"/>
        <sz val="11"/>
        <color theme="1"/>
        <rFont val="Calibri"/>
        <family val="2"/>
        <scheme val="minor"/>
      </rPr>
      <t xml:space="preserve"> tot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rack</t>
    </r>
    <r>
      <rPr>
        <sz val="11"/>
        <color theme="1"/>
        <rFont val="Calibri"/>
        <family val="2"/>
        <scheme val="minor"/>
      </rPr>
      <t xml:space="preserve"> + L</t>
    </r>
    <r>
      <rPr>
        <vertAlign val="subscript"/>
        <sz val="11"/>
        <color theme="1"/>
        <rFont val="Calibri"/>
        <family val="2"/>
        <scheme val="minor"/>
      </rPr>
      <t xml:space="preserve"> chamber</t>
    </r>
  </si>
  <si>
    <r>
      <t>L</t>
    </r>
    <r>
      <rPr>
        <vertAlign val="subscript"/>
        <sz val="11"/>
        <color theme="1"/>
        <rFont val="Calibri"/>
        <family val="2"/>
        <scheme val="minor"/>
      </rPr>
      <t xml:space="preserve"> rack</t>
    </r>
    <r>
      <rPr>
        <sz val="11"/>
        <color theme="1"/>
        <rFont val="Calibri"/>
        <family val="2"/>
        <scheme val="minor"/>
      </rPr>
      <t xml:space="preserve"> = (L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/0.66) - L</t>
    </r>
    <r>
      <rPr>
        <vertAlign val="subscript"/>
        <sz val="11"/>
        <color theme="1"/>
        <rFont val="Calibri"/>
        <family val="2"/>
        <scheme val="minor"/>
      </rPr>
      <t>ch</t>
    </r>
  </si>
  <si>
    <t>PS efficiency definition = output/input</t>
  </si>
  <si>
    <r>
      <t>P</t>
    </r>
    <r>
      <rPr>
        <vertAlign val="subscript"/>
        <sz val="11"/>
        <color theme="1"/>
        <rFont val="Calibri"/>
        <family val="2"/>
        <scheme val="minor"/>
      </rPr>
      <t>eff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/power</t>
    </r>
    <r>
      <rPr>
        <vertAlign val="subscript"/>
        <sz val="11"/>
        <color theme="1"/>
        <rFont val="Calibri"/>
        <family val="2"/>
        <scheme val="minor"/>
      </rPr>
      <t>tot</t>
    </r>
  </si>
  <si>
    <t>Eff 66%</t>
  </si>
  <si>
    <t>Email from Imad 19 April 2017</t>
  </si>
  <si>
    <t>Date: Wed, 19 Apr 2017 09:21:30 +0200</t>
  </si>
  <si>
    <t>From: laktineh &lt;imad.baptiste.laktineh@cern.ch&gt;</t>
  </si>
  <si>
    <t>To: Ian Crotty &lt;crotty@mail.cern.ch&gt;</t>
  </si>
  <si>
    <t>Cc: Imad Laktineh &lt;laktineh@in2p3.fr&gt;, gabriella.pugliese@ba.infn.it,</t>
  </si>
  <si>
    <t xml:space="preserve">    Gabriella.Pugliese@cern.ch</t>
  </si>
  <si>
    <t>Subject: Re: Power</t>
  </si>
  <si>
    <t>Hi Ian</t>
  </si>
  <si>
    <t>There are a few modifications. Here they are</t>
  </si>
  <si>
    <t>1- The number of channels per chamber is now 192x2= 384 and not 640 as</t>
  </si>
  <si>
    <t>before.</t>
  </si>
  <si>
    <t>2- The power consumption of one channel of PETIROC is 3 mW. If you add the</t>
  </si>
  <si>
    <t>TDC inside the power consumption per channel  is estimated to be 6 mw so it</t>
  </si>
  <si>
    <t>is not put 3.6 mW</t>
  </si>
  <si>
    <t xml:space="preserve"> For the FPGA+GBT  this is correct according to the information given to me</t>
  </si>
  <si>
    <t>by Christophe Combaret.</t>
  </si>
  <si>
    <t>Regards</t>
  </si>
  <si>
    <t>Imad</t>
  </si>
  <si>
    <t>Le 18 avr. 2017 Ã  20:31, Ian Crotty &lt;crotty@mail.cern.ch&gt; a Ã©crit :</t>
  </si>
  <si>
    <t>&gt;</t>
  </si>
  <si>
    <t>&gt; Hello Imad</t>
  </si>
  <si>
    <t>&gt; I am sorry but I wish to ask your confirmation again for the power</t>
  </si>
  <si>
    <t>estimates for our RPC upgrade. I have to send these estimates outside our</t>
  </si>
  <si>
    <t>community.</t>
  </si>
  <si>
    <t>Ian Crotty 20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</si>
</sst>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9"/>
  <sheetViews>
    <sheetView workbookViewId="0">
      <selection activeCell="K6" sqref="K6"/>
    </sheetView>
  </sheetViews>
  <sheetFormatPr defaultRowHeight="15" x14ac:dyDescent="0.25"/>
  <cols>
    <col min="2" max="3" width="11.140625" customWidth="1"/>
    <col min="6" max="6" width="10.85546875" customWidth="1"/>
    <col min="7" max="7" width="15.5703125" customWidth="1"/>
  </cols>
  <sheetData>
    <row r="3" spans="1:21" ht="23.25" x14ac:dyDescent="0.35">
      <c r="E3" s="10" t="s">
        <v>0</v>
      </c>
    </row>
    <row r="4" spans="1:21" x14ac:dyDescent="0.25">
      <c r="O4" t="s">
        <v>14</v>
      </c>
    </row>
    <row r="5" spans="1:21" x14ac:dyDescent="0.25">
      <c r="F5" t="s">
        <v>20</v>
      </c>
    </row>
    <row r="7" spans="1:21" ht="18.75" x14ac:dyDescent="0.3">
      <c r="A7" s="6" t="s">
        <v>15</v>
      </c>
      <c r="O7" s="1" t="s">
        <v>1</v>
      </c>
      <c r="P7" s="1" t="s">
        <v>2</v>
      </c>
      <c r="Q7" s="1" t="s">
        <v>3</v>
      </c>
      <c r="R7" s="1" t="s">
        <v>4</v>
      </c>
      <c r="S7" s="1" t="s">
        <v>5</v>
      </c>
      <c r="T7" s="1" t="s">
        <v>6</v>
      </c>
      <c r="U7" s="11" t="s">
        <v>7</v>
      </c>
    </row>
    <row r="8" spans="1:21" x14ac:dyDescent="0.25">
      <c r="O8" s="1"/>
      <c r="P8" s="1">
        <v>320</v>
      </c>
      <c r="Q8" s="1">
        <v>5</v>
      </c>
      <c r="R8" s="1">
        <v>18</v>
      </c>
      <c r="S8" s="1"/>
      <c r="T8" s="1" t="s">
        <v>8</v>
      </c>
      <c r="U8" s="11"/>
    </row>
    <row r="9" spans="1:21" x14ac:dyDescent="0.25">
      <c r="A9" s="1" t="s">
        <v>1</v>
      </c>
      <c r="B9" s="1" t="s">
        <v>2</v>
      </c>
      <c r="C9" s="1" t="s">
        <v>17</v>
      </c>
      <c r="D9" s="1" t="s">
        <v>4</v>
      </c>
      <c r="E9" s="1" t="s">
        <v>5</v>
      </c>
      <c r="F9" s="1" t="s">
        <v>6</v>
      </c>
      <c r="G9" s="11" t="s">
        <v>16</v>
      </c>
      <c r="O9" s="1" t="s">
        <v>9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11</v>
      </c>
      <c r="U9" s="1" t="s">
        <v>11</v>
      </c>
    </row>
    <row r="10" spans="1:21" x14ac:dyDescent="0.25">
      <c r="A10" s="1"/>
      <c r="B10" s="1">
        <v>640</v>
      </c>
      <c r="C10" s="1" t="s">
        <v>18</v>
      </c>
      <c r="D10" s="1">
        <v>18</v>
      </c>
      <c r="E10" s="1"/>
      <c r="F10" s="1" t="s">
        <v>25</v>
      </c>
      <c r="G10" s="11"/>
    </row>
    <row r="11" spans="1:21" x14ac:dyDescent="0.25">
      <c r="A11" s="1" t="s">
        <v>9</v>
      </c>
      <c r="B11" s="1" t="s">
        <v>10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M11" s="2" t="s">
        <v>12</v>
      </c>
      <c r="O11" s="1">
        <v>1</v>
      </c>
      <c r="P11" s="1">
        <f>O11*P8/1000</f>
        <v>0.32</v>
      </c>
      <c r="Q11" s="1">
        <f>P11*Q8</f>
        <v>1.6</v>
      </c>
      <c r="R11" s="1">
        <f>Q11*R8</f>
        <v>28.8</v>
      </c>
      <c r="S11" s="3">
        <f>R11*2</f>
        <v>57.6</v>
      </c>
      <c r="T11" s="3">
        <f>S11*0.86</f>
        <v>49.536000000000001</v>
      </c>
      <c r="U11" s="3">
        <f>S11+T11</f>
        <v>107.136</v>
      </c>
    </row>
    <row r="12" spans="1:21" x14ac:dyDescent="0.25">
      <c r="A12" s="1">
        <v>3.6</v>
      </c>
      <c r="B12" s="1">
        <f>B10*A12/1000</f>
        <v>2.3039999999999998</v>
      </c>
      <c r="C12" s="1">
        <v>21</v>
      </c>
      <c r="D12" s="3">
        <f>(B12+C12)*D10</f>
        <v>419.47199999999998</v>
      </c>
      <c r="E12" s="3">
        <f>D12*2</f>
        <v>838.94399999999996</v>
      </c>
      <c r="F12" s="3">
        <f>(E12/0.66)-E12</f>
        <v>432.18327272727265</v>
      </c>
      <c r="G12" s="3">
        <f>(E12+F12)</f>
        <v>1271.1272727272726</v>
      </c>
      <c r="O12" s="4"/>
      <c r="P12" s="4"/>
      <c r="Q12" s="4"/>
      <c r="R12" s="4"/>
      <c r="S12" s="5"/>
      <c r="T12" s="3"/>
      <c r="U12" s="3"/>
    </row>
    <row r="13" spans="1:21" x14ac:dyDescent="0.25">
      <c r="M13" s="2" t="s">
        <v>13</v>
      </c>
      <c r="O13" s="1">
        <v>6</v>
      </c>
      <c r="P13" s="1">
        <f>P8*2*O13/1000</f>
        <v>3.84</v>
      </c>
      <c r="Q13" s="1">
        <f>P13</f>
        <v>3.84</v>
      </c>
      <c r="R13" s="1">
        <f>P13*R8</f>
        <v>69.12</v>
      </c>
      <c r="S13" s="3">
        <f>R13*2</f>
        <v>138.24</v>
      </c>
      <c r="T13" s="3">
        <f>S13*0.86</f>
        <v>118.88640000000001</v>
      </c>
      <c r="U13" s="3">
        <f>S13+T13</f>
        <v>257.12639999999999</v>
      </c>
    </row>
    <row r="14" spans="1:21" x14ac:dyDescent="0.25">
      <c r="A14" s="12" t="s">
        <v>19</v>
      </c>
      <c r="B14" s="12"/>
      <c r="C14" s="7"/>
      <c r="D14" s="8"/>
      <c r="E14" s="8"/>
      <c r="F14" s="8"/>
      <c r="G14" s="9">
        <f>G12</f>
        <v>1271.1272727272726</v>
      </c>
    </row>
    <row r="15" spans="1:21" x14ac:dyDescent="0.25">
      <c r="A15" s="8"/>
      <c r="B15" s="8"/>
      <c r="C15" s="8"/>
      <c r="D15" s="8"/>
      <c r="E15" s="8"/>
      <c r="F15" s="8"/>
      <c r="G15" s="8"/>
    </row>
    <row r="17" spans="1:5" ht="15" customHeight="1" x14ac:dyDescent="0.35">
      <c r="A17" t="s">
        <v>23</v>
      </c>
      <c r="E17" t="s">
        <v>21</v>
      </c>
    </row>
    <row r="19" spans="1:5" ht="18" x14ac:dyDescent="0.35">
      <c r="C19" t="s">
        <v>24</v>
      </c>
      <c r="E19" t="s">
        <v>22</v>
      </c>
    </row>
  </sheetData>
  <mergeCells count="3">
    <mergeCell ref="U7:U8"/>
    <mergeCell ref="G9:G10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1"/>
  <sheetViews>
    <sheetView workbookViewId="0">
      <selection activeCell="K14" sqref="K14"/>
    </sheetView>
  </sheetViews>
  <sheetFormatPr defaultRowHeight="15" x14ac:dyDescent="0.25"/>
  <sheetData>
    <row r="4" spans="3:9" ht="18.75" x14ac:dyDescent="0.3">
      <c r="C4" s="6" t="s">
        <v>15</v>
      </c>
    </row>
    <row r="6" spans="3:9" x14ac:dyDescent="0.25">
      <c r="C6" s="1" t="s">
        <v>1</v>
      </c>
      <c r="D6" s="1" t="s">
        <v>2</v>
      </c>
      <c r="E6" s="1" t="s">
        <v>17</v>
      </c>
      <c r="F6" s="1" t="s">
        <v>4</v>
      </c>
      <c r="G6" s="1" t="s">
        <v>5</v>
      </c>
      <c r="H6" s="1" t="s">
        <v>6</v>
      </c>
      <c r="I6" s="11" t="s">
        <v>16</v>
      </c>
    </row>
    <row r="7" spans="3:9" x14ac:dyDescent="0.25">
      <c r="C7" s="1"/>
      <c r="D7" s="1">
        <v>640</v>
      </c>
      <c r="E7" s="1" t="s">
        <v>18</v>
      </c>
      <c r="F7" s="1">
        <v>18</v>
      </c>
      <c r="G7" s="1"/>
      <c r="H7" s="1" t="s">
        <v>25</v>
      </c>
      <c r="I7" s="11"/>
    </row>
    <row r="8" spans="3:9" x14ac:dyDescent="0.25">
      <c r="C8" s="1" t="s">
        <v>9</v>
      </c>
      <c r="D8" s="1" t="s">
        <v>10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11</v>
      </c>
    </row>
    <row r="9" spans="3:9" x14ac:dyDescent="0.25">
      <c r="C9" s="1">
        <v>3.6</v>
      </c>
      <c r="D9" s="1">
        <f>D7*C9/1000</f>
        <v>2.3039999999999998</v>
      </c>
      <c r="E9" s="1">
        <v>21</v>
      </c>
      <c r="F9" s="3">
        <f>(D9+E9)*F7</f>
        <v>419.47199999999998</v>
      </c>
      <c r="G9" s="3">
        <f>F9*2</f>
        <v>838.94399999999996</v>
      </c>
      <c r="H9" s="3">
        <f>(G9/0.66)-G9</f>
        <v>432.18327272727265</v>
      </c>
      <c r="I9" s="3">
        <f>(G9+H9)</f>
        <v>1271.1272727272726</v>
      </c>
    </row>
    <row r="11" spans="3:9" x14ac:dyDescent="0.25">
      <c r="C11" s="12" t="s">
        <v>19</v>
      </c>
      <c r="D11" s="12"/>
      <c r="E11" s="7"/>
      <c r="F11" s="8"/>
      <c r="G11" s="8"/>
      <c r="H11" s="8"/>
      <c r="I11" s="9">
        <f>I9</f>
        <v>1271.1272727272726</v>
      </c>
    </row>
  </sheetData>
  <mergeCells count="2">
    <mergeCell ref="I6:I7"/>
    <mergeCell ref="C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M44"/>
  <sheetViews>
    <sheetView workbookViewId="0">
      <selection activeCell="H10" sqref="H10"/>
    </sheetView>
  </sheetViews>
  <sheetFormatPr defaultRowHeight="15" x14ac:dyDescent="0.25"/>
  <cols>
    <col min="5" max="5" width="11.140625" customWidth="1"/>
    <col min="8" max="8" width="11.28515625" customWidth="1"/>
    <col min="9" max="9" width="11.140625" customWidth="1"/>
  </cols>
  <sheetData>
    <row r="7" spans="3:13" ht="23.25" x14ac:dyDescent="0.35">
      <c r="F7" s="10" t="s">
        <v>0</v>
      </c>
    </row>
    <row r="8" spans="3:13" x14ac:dyDescent="0.25">
      <c r="M8" t="s">
        <v>26</v>
      </c>
    </row>
    <row r="9" spans="3:13" x14ac:dyDescent="0.25">
      <c r="H9" t="s">
        <v>50</v>
      </c>
    </row>
    <row r="11" spans="3:13" ht="18.75" x14ac:dyDescent="0.3">
      <c r="C11" s="6" t="s">
        <v>15</v>
      </c>
    </row>
    <row r="12" spans="3:13" x14ac:dyDescent="0.25">
      <c r="M12" t="s">
        <v>27</v>
      </c>
    </row>
    <row r="13" spans="3:13" x14ac:dyDescent="0.25">
      <c r="C13" s="1" t="s">
        <v>1</v>
      </c>
      <c r="D13" s="1" t="s">
        <v>2</v>
      </c>
      <c r="E13" s="1" t="s">
        <v>17</v>
      </c>
      <c r="F13" s="1" t="s">
        <v>4</v>
      </c>
      <c r="G13" s="1" t="s">
        <v>5</v>
      </c>
      <c r="H13" s="1" t="s">
        <v>6</v>
      </c>
      <c r="I13" s="11" t="s">
        <v>16</v>
      </c>
      <c r="M13" t="s">
        <v>28</v>
      </c>
    </row>
    <row r="14" spans="3:13" x14ac:dyDescent="0.25">
      <c r="C14" s="1"/>
      <c r="D14" s="1">
        <v>384</v>
      </c>
      <c r="E14" s="1" t="s">
        <v>18</v>
      </c>
      <c r="F14" s="1">
        <v>18</v>
      </c>
      <c r="G14" s="1"/>
      <c r="H14" s="1" t="s">
        <v>25</v>
      </c>
      <c r="I14" s="11"/>
      <c r="M14" t="s">
        <v>29</v>
      </c>
    </row>
    <row r="15" spans="3:13" x14ac:dyDescent="0.25">
      <c r="C15" s="1" t="s">
        <v>9</v>
      </c>
      <c r="D15" s="1" t="s">
        <v>10</v>
      </c>
      <c r="E15" s="1" t="s">
        <v>11</v>
      </c>
      <c r="F15" s="1" t="s">
        <v>11</v>
      </c>
      <c r="G15" s="1" t="s">
        <v>11</v>
      </c>
      <c r="H15" s="1" t="s">
        <v>11</v>
      </c>
      <c r="I15" s="1" t="s">
        <v>11</v>
      </c>
      <c r="M15" t="s">
        <v>30</v>
      </c>
    </row>
    <row r="16" spans="3:13" x14ac:dyDescent="0.25">
      <c r="C16" s="1">
        <v>6</v>
      </c>
      <c r="D16" s="1">
        <f>D14*C16/1000</f>
        <v>2.3039999999999998</v>
      </c>
      <c r="E16" s="1">
        <v>21</v>
      </c>
      <c r="F16" s="3">
        <f>(D16+E16)*F14</f>
        <v>419.47199999999998</v>
      </c>
      <c r="G16" s="3">
        <f>F16*2</f>
        <v>838.94399999999996</v>
      </c>
      <c r="H16" s="3">
        <f>(G16/0.66)-G16</f>
        <v>432.18327272727265</v>
      </c>
      <c r="I16" s="3">
        <f>(G16+H16)</f>
        <v>1271.1272727272726</v>
      </c>
      <c r="M16" t="s">
        <v>31</v>
      </c>
    </row>
    <row r="17" spans="3:13" x14ac:dyDescent="0.25">
      <c r="M17" t="s">
        <v>32</v>
      </c>
    </row>
    <row r="18" spans="3:13" x14ac:dyDescent="0.25">
      <c r="C18" s="12" t="s">
        <v>19</v>
      </c>
      <c r="D18" s="12"/>
      <c r="E18" s="7"/>
      <c r="F18" s="8"/>
      <c r="G18" s="8"/>
      <c r="H18" s="8"/>
      <c r="I18" s="9">
        <f>I16</f>
        <v>1271.1272727272726</v>
      </c>
    </row>
    <row r="19" spans="3:13" x14ac:dyDescent="0.25">
      <c r="C19" s="8"/>
      <c r="D19" s="8"/>
      <c r="E19" s="8"/>
      <c r="F19" s="8"/>
      <c r="G19" s="8"/>
      <c r="H19" s="8"/>
      <c r="I19" s="8"/>
      <c r="M19" t="s">
        <v>33</v>
      </c>
    </row>
    <row r="21" spans="3:13" ht="18" x14ac:dyDescent="0.35">
      <c r="C21" t="s">
        <v>23</v>
      </c>
      <c r="G21" t="s">
        <v>21</v>
      </c>
      <c r="M21" t="s">
        <v>34</v>
      </c>
    </row>
    <row r="23" spans="3:13" ht="18" x14ac:dyDescent="0.35">
      <c r="E23" t="s">
        <v>24</v>
      </c>
      <c r="G23" t="s">
        <v>22</v>
      </c>
      <c r="M23" t="s">
        <v>35</v>
      </c>
    </row>
    <row r="24" spans="3:13" x14ac:dyDescent="0.25">
      <c r="M24" t="s">
        <v>36</v>
      </c>
    </row>
    <row r="26" spans="3:13" x14ac:dyDescent="0.25">
      <c r="M26" t="s">
        <v>37</v>
      </c>
    </row>
    <row r="27" spans="3:13" x14ac:dyDescent="0.25">
      <c r="M27" t="s">
        <v>38</v>
      </c>
    </row>
    <row r="28" spans="3:13" x14ac:dyDescent="0.25">
      <c r="M28" t="s">
        <v>39</v>
      </c>
    </row>
    <row r="30" spans="3:13" x14ac:dyDescent="0.25">
      <c r="M30" t="s">
        <v>40</v>
      </c>
    </row>
    <row r="31" spans="3:13" x14ac:dyDescent="0.25">
      <c r="M31" t="s">
        <v>41</v>
      </c>
    </row>
    <row r="34" spans="13:13" x14ac:dyDescent="0.25">
      <c r="M34" t="s">
        <v>42</v>
      </c>
    </row>
    <row r="35" spans="13:13" x14ac:dyDescent="0.25">
      <c r="M35" t="s">
        <v>43</v>
      </c>
    </row>
    <row r="37" spans="13:13" x14ac:dyDescent="0.25">
      <c r="M37" t="s">
        <v>44</v>
      </c>
    </row>
    <row r="39" spans="13:13" x14ac:dyDescent="0.25">
      <c r="M39" t="s">
        <v>45</v>
      </c>
    </row>
    <row r="40" spans="13:13" x14ac:dyDescent="0.25">
      <c r="M40" t="s">
        <v>46</v>
      </c>
    </row>
    <row r="41" spans="13:13" x14ac:dyDescent="0.25">
      <c r="M41" t="s">
        <v>45</v>
      </c>
    </row>
    <row r="42" spans="13:13" x14ac:dyDescent="0.25">
      <c r="M42" t="s">
        <v>47</v>
      </c>
    </row>
    <row r="43" spans="13:13" x14ac:dyDescent="0.25">
      <c r="M43" t="s">
        <v>48</v>
      </c>
    </row>
    <row r="44" spans="13:13" x14ac:dyDescent="0.25">
      <c r="M44" t="s">
        <v>49</v>
      </c>
    </row>
  </sheetData>
  <mergeCells count="2">
    <mergeCell ref="I13:I14"/>
    <mergeCell ref="C18:D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8"/>
  <sheetViews>
    <sheetView tabSelected="1" workbookViewId="0">
      <selection activeCell="D16" sqref="D16"/>
    </sheetView>
  </sheetViews>
  <sheetFormatPr defaultRowHeight="15" x14ac:dyDescent="0.25"/>
  <cols>
    <col min="1" max="1" width="11.85546875" customWidth="1"/>
    <col min="2" max="2" width="11.140625" customWidth="1"/>
    <col min="3" max="3" width="13.42578125" customWidth="1"/>
    <col min="6" max="6" width="11.85546875" customWidth="1"/>
    <col min="7" max="7" width="13.85546875" customWidth="1"/>
  </cols>
  <sheetData>
    <row r="7" spans="1:7" ht="23.25" x14ac:dyDescent="0.35">
      <c r="D7" s="10" t="s">
        <v>0</v>
      </c>
    </row>
    <row r="9" spans="1:7" x14ac:dyDescent="0.25">
      <c r="F9" t="s">
        <v>50</v>
      </c>
    </row>
    <row r="11" spans="1:7" ht="18.75" x14ac:dyDescent="0.3">
      <c r="A11" s="6" t="s">
        <v>15</v>
      </c>
    </row>
    <row r="13" spans="1:7" x14ac:dyDescent="0.25">
      <c r="A13" s="1" t="s">
        <v>1</v>
      </c>
      <c r="B13" s="1" t="s">
        <v>2</v>
      </c>
      <c r="C13" s="1" t="s">
        <v>17</v>
      </c>
      <c r="D13" s="1" t="s">
        <v>4</v>
      </c>
      <c r="E13" s="1" t="s">
        <v>5</v>
      </c>
      <c r="F13" s="1" t="s">
        <v>6</v>
      </c>
      <c r="G13" s="11" t="s">
        <v>16</v>
      </c>
    </row>
    <row r="14" spans="1:7" x14ac:dyDescent="0.25">
      <c r="A14" s="1"/>
      <c r="B14" s="1">
        <v>384</v>
      </c>
      <c r="C14" s="1" t="s">
        <v>18</v>
      </c>
      <c r="D14" s="1">
        <v>18</v>
      </c>
      <c r="E14" s="1"/>
      <c r="F14" s="1" t="s">
        <v>25</v>
      </c>
      <c r="G14" s="11"/>
    </row>
    <row r="15" spans="1:7" x14ac:dyDescent="0.25">
      <c r="A15" s="1" t="s">
        <v>9</v>
      </c>
      <c r="B15" s="1" t="s">
        <v>10</v>
      </c>
      <c r="C15" s="1" t="s">
        <v>11</v>
      </c>
      <c r="D15" s="1" t="s">
        <v>11</v>
      </c>
      <c r="E15" s="1" t="s">
        <v>11</v>
      </c>
      <c r="F15" s="1" t="s">
        <v>11</v>
      </c>
      <c r="G15" s="1" t="s">
        <v>11</v>
      </c>
    </row>
    <row r="16" spans="1:7" x14ac:dyDescent="0.25">
      <c r="A16" s="1">
        <v>6</v>
      </c>
      <c r="B16" s="1">
        <f>B14*A16/1000</f>
        <v>2.3039999999999998</v>
      </c>
      <c r="C16" s="1">
        <v>21</v>
      </c>
      <c r="D16" s="3">
        <f>(B16+C16)*D14</f>
        <v>419.47199999999998</v>
      </c>
      <c r="E16" s="3">
        <f>D16*2</f>
        <v>838.94399999999996</v>
      </c>
      <c r="F16" s="3">
        <f>(E16/0.66)-E16</f>
        <v>432.18327272727265</v>
      </c>
      <c r="G16" s="3">
        <f>(E16+F16)</f>
        <v>1271.1272727272726</v>
      </c>
    </row>
    <row r="18" spans="1:7" x14ac:dyDescent="0.25">
      <c r="A18" s="12" t="s">
        <v>19</v>
      </c>
      <c r="B18" s="12"/>
      <c r="C18" s="7"/>
      <c r="D18" s="8"/>
      <c r="E18" s="8"/>
      <c r="F18" s="8"/>
      <c r="G18" s="9">
        <f>G16</f>
        <v>1271.1272727272726</v>
      </c>
    </row>
  </sheetData>
  <mergeCells count="2">
    <mergeCell ref="G13:G14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</vt:lpstr>
      <vt:lpstr>small</vt:lpstr>
      <vt:lpstr>Mod19April2017</vt:lpstr>
      <vt:lpstr>Simple19April2017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2017-04-25T07:19:06Z</cp:lastPrinted>
  <dcterms:created xsi:type="dcterms:W3CDTF">2017-02-07T14:54:11Z</dcterms:created>
  <dcterms:modified xsi:type="dcterms:W3CDTF">2017-08-09T17:48:56Z</dcterms:modified>
</cp:coreProperties>
</file>