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Production\Components\HoneycombPanels\OriginalREHCPjan2018\"/>
    </mc:Choice>
  </mc:AlternateContent>
  <bookViews>
    <workbookView xWindow="0" yWindow="0" windowWidth="16620" windowHeight="9945"/>
  </bookViews>
  <sheets>
    <sheet name="OrigPanelNoBar" sheetId="1" r:id="rId1"/>
    <sheet name="Solid Antico Sheet" sheetId="5" r:id="rId2"/>
    <sheet name="OrigPanelNo2withBar" sheetId="4" r:id="rId3"/>
    <sheet name="OrigPanelNo3withBar" sheetId="7" r:id="rId4"/>
    <sheet name="Defection Calc." sheetId="2" r:id="rId5"/>
    <sheet name="CalcYoung" sheetId="3" r:id="rId6"/>
    <sheet name="Resume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F15" i="4"/>
  <c r="F14" i="4"/>
  <c r="F13" i="4"/>
  <c r="F12" i="4"/>
  <c r="F16" i="4"/>
  <c r="F22" i="4"/>
  <c r="F25" i="4"/>
  <c r="F28" i="4"/>
  <c r="F32" i="4"/>
  <c r="F38" i="4"/>
  <c r="D14" i="6"/>
  <c r="D18" i="6"/>
  <c r="F9" i="7"/>
  <c r="F11" i="7"/>
  <c r="F12" i="7"/>
  <c r="F13" i="7"/>
  <c r="F14" i="7"/>
  <c r="F15" i="7"/>
  <c r="F21" i="7"/>
  <c r="F24" i="7"/>
  <c r="F27" i="7"/>
  <c r="F31" i="7"/>
  <c r="F37" i="7"/>
  <c r="E36" i="1"/>
  <c r="D12" i="7" l="1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13" i="4"/>
  <c r="D11" i="7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G32" i="1"/>
  <c r="H13" i="4"/>
  <c r="D12" i="4"/>
  <c r="D12" i="6" l="1"/>
  <c r="F9" i="5"/>
  <c r="F11" i="5"/>
  <c r="F15" i="5"/>
  <c r="F21" i="5"/>
  <c r="F27" i="5"/>
  <c r="F31" i="5"/>
  <c r="F37" i="5"/>
  <c r="D36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7" i="5"/>
  <c r="D12" i="5"/>
  <c r="D11" i="5"/>
  <c r="C11" i="1" l="1"/>
  <c r="G16" i="3"/>
  <c r="G23" i="3"/>
  <c r="N15" i="3"/>
  <c r="M11" i="2"/>
  <c r="F22" i="2" s="1"/>
  <c r="F19" i="2"/>
  <c r="F12" i="2"/>
  <c r="K19" i="2"/>
  <c r="G26" i="3" l="1"/>
  <c r="E20" i="1"/>
  <c r="E12" i="1"/>
  <c r="E13" i="1"/>
  <c r="E14" i="1"/>
  <c r="E11" i="1"/>
  <c r="E10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2" i="1"/>
  <c r="C10" i="1"/>
  <c r="G11" i="1"/>
  <c r="G13" i="1" s="1"/>
  <c r="G12" i="1"/>
  <c r="G14" i="1" l="1"/>
  <c r="G19" i="1" l="1"/>
  <c r="G16" i="1"/>
  <c r="G20" i="1"/>
  <c r="G17" i="1"/>
  <c r="G18" i="1"/>
  <c r="G15" i="1"/>
  <c r="G23" i="1" l="1"/>
  <c r="G22" i="1"/>
  <c r="G21" i="1"/>
  <c r="G24" i="1" l="1"/>
  <c r="G26" i="1"/>
  <c r="G25" i="1"/>
  <c r="G29" i="1" l="1"/>
  <c r="G30" i="1"/>
  <c r="G31" i="1" s="1"/>
  <c r="G28" i="1"/>
  <c r="G27" i="1"/>
  <c r="G34" i="1" l="1"/>
  <c r="G35" i="1"/>
  <c r="G36" i="1"/>
  <c r="G33" i="1"/>
</calcChain>
</file>

<file path=xl/sharedStrings.xml><?xml version="1.0" encoding="utf-8"?>
<sst xmlns="http://schemas.openxmlformats.org/spreadsheetml/2006/main" count="275" uniqueCount="96">
  <si>
    <t>Honeycomb aluminium panel</t>
  </si>
  <si>
    <t>Deflection</t>
  </si>
  <si>
    <t>[mm]</t>
  </si>
  <si>
    <t>weight</t>
  </si>
  <si>
    <t>descrption</t>
  </si>
  <si>
    <t>[g]</t>
  </si>
  <si>
    <t>raw data</t>
  </si>
  <si>
    <t>Black Bolt</t>
  </si>
  <si>
    <t>M20 Nut</t>
  </si>
  <si>
    <t>Eye Bolt</t>
  </si>
  <si>
    <t>M10</t>
  </si>
  <si>
    <t>M12</t>
  </si>
  <si>
    <t>M8</t>
  </si>
  <si>
    <t>Alu Bar</t>
  </si>
  <si>
    <t>big red box</t>
  </si>
  <si>
    <t>small red box</t>
  </si>
  <si>
    <t xml:space="preserve">deflection </t>
  </si>
  <si>
    <t>increase</t>
  </si>
  <si>
    <t>decrease</t>
  </si>
  <si>
    <t>red boxes</t>
  </si>
  <si>
    <t>E M12</t>
  </si>
  <si>
    <t>E M10</t>
  </si>
  <si>
    <t>big R off</t>
  </si>
  <si>
    <t>small R off</t>
  </si>
  <si>
    <t>BB 100</t>
  </si>
  <si>
    <t>BB100</t>
  </si>
  <si>
    <t>BB80</t>
  </si>
  <si>
    <t>BB70</t>
  </si>
  <si>
    <t>BB60</t>
  </si>
  <si>
    <t>Abs deflection</t>
  </si>
  <si>
    <t>No internal Alu Bar</t>
  </si>
  <si>
    <t>-P x L ^3 / (48 x E x I )</t>
  </si>
  <si>
    <t>Second moment of area I</t>
  </si>
  <si>
    <t>[mm^2]</t>
  </si>
  <si>
    <t>I^4</t>
  </si>
  <si>
    <t>[mm^4]</t>
  </si>
  <si>
    <t>Width</t>
  </si>
  <si>
    <t>b</t>
  </si>
  <si>
    <t>h</t>
  </si>
  <si>
    <t>Height</t>
  </si>
  <si>
    <t>Second moment of area I^4</t>
  </si>
  <si>
    <t>Deflection between simple supports with central load</t>
  </si>
  <si>
    <t>Load P</t>
  </si>
  <si>
    <t>[N]</t>
  </si>
  <si>
    <t>[kg]</t>
  </si>
  <si>
    <t>Young's Modulus</t>
  </si>
  <si>
    <t>[Mpa]</t>
  </si>
  <si>
    <t>Length</t>
  </si>
  <si>
    <t>[cm]</t>
  </si>
  <si>
    <t>[GPa]</t>
  </si>
  <si>
    <t>Ian Crotty 22 Jan 2018</t>
  </si>
  <si>
    <t>Fill yellow cells</t>
  </si>
  <si>
    <t>Results in red cells</t>
  </si>
  <si>
    <t>y      =</t>
  </si>
  <si>
    <t>http://www.amesweb.info/StructuralBeamDeflection/SimpleBeamConcentratedLoadAtAnyPoint.aspx</t>
  </si>
  <si>
    <t>rectangle cross section</t>
  </si>
  <si>
    <t>Calculator Young's Modulus</t>
  </si>
  <si>
    <t>Ian Crotty 23 Jan 2018</t>
  </si>
  <si>
    <t>Young's Modulus between simple supports with central load</t>
  </si>
  <si>
    <t>E        =</t>
  </si>
  <si>
    <t>(b x h^3)/12</t>
  </si>
  <si>
    <t>Calculated Young's Modulus</t>
  </si>
  <si>
    <t>Gpa</t>
  </si>
  <si>
    <t>-P x L ^3 / (48 x (- y) x I )</t>
  </si>
  <si>
    <t>Attention the sign of the deflection is not negative ??</t>
  </si>
  <si>
    <t>I     =</t>
  </si>
  <si>
    <t>L = 108.5cm</t>
  </si>
  <si>
    <t>Tot L = 120cm</t>
  </si>
  <si>
    <t>Thickness = 6.4mm</t>
  </si>
  <si>
    <t>Width approx = 25cm</t>
  </si>
  <si>
    <t>L = 105.5cm</t>
  </si>
  <si>
    <t>Young's Mod from measured values</t>
  </si>
  <si>
    <t>Antico</t>
  </si>
  <si>
    <t>x</t>
  </si>
  <si>
    <t>temp</t>
  </si>
  <si>
    <t>Thickness = 6.00mm</t>
  </si>
  <si>
    <t>Tot L = 110cm</t>
  </si>
  <si>
    <t>Width = 25cm</t>
  </si>
  <si>
    <t>YM</t>
  </si>
  <si>
    <t>[Gpa]</t>
  </si>
  <si>
    <t>x6  BB60</t>
  </si>
  <si>
    <t>x4  BB70</t>
  </si>
  <si>
    <t>x3  BB80</t>
  </si>
  <si>
    <t>x3 v BB100</t>
  </si>
  <si>
    <t>x6 E M10</t>
  </si>
  <si>
    <t>Width approx = 30cm</t>
  </si>
  <si>
    <t>Width approx = 29.5cm</t>
  </si>
  <si>
    <t>With internal Alu Bar</t>
  </si>
  <si>
    <t>Orig Panel No Bar Test 01</t>
  </si>
  <si>
    <t>Orig Panel with Bar Test 02</t>
  </si>
  <si>
    <t>Orig Panel with Bar Test 03</t>
  </si>
  <si>
    <t>Test No. 3</t>
  </si>
  <si>
    <t>Test No. 2</t>
  </si>
  <si>
    <t>Bad test as panel un supported fully on one side</t>
  </si>
  <si>
    <t>Calc. Load</t>
  </si>
  <si>
    <t>Deflection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</si>
</sst>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2" borderId="1" xfId="0" applyFill="1" applyBorder="1"/>
    <xf numFmtId="2" fontId="0" fillId="3" borderId="1" xfId="0" applyNumberFormat="1" applyFill="1" applyBorder="1"/>
    <xf numFmtId="164" fontId="0" fillId="3" borderId="1" xfId="0" applyNumberFormat="1" applyFill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0" fillId="0" borderId="4" xfId="0" applyBorder="1"/>
    <xf numFmtId="0" fontId="0" fillId="0" borderId="4" xfId="0" applyFill="1" applyBorder="1"/>
    <xf numFmtId="0" fontId="4" fillId="0" borderId="1" xfId="0" applyFont="1" applyBorder="1"/>
    <xf numFmtId="0" fontId="0" fillId="0" borderId="5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 virsus Deflection of Original Panel (NoBar)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Increasing Load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295665131195776"/>
                  <c:y val="-1.877783879766014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OrigPanelNoBar!$C$10:$C$36</c:f>
              <c:numCache>
                <c:formatCode>0.00</c:formatCode>
                <c:ptCount val="27"/>
                <c:pt idx="0">
                  <c:v>0</c:v>
                </c:pt>
                <c:pt idx="1">
                  <c:v>0.32000000000000028</c:v>
                </c:pt>
                <c:pt idx="2">
                  <c:v>0.55999999999999961</c:v>
                </c:pt>
                <c:pt idx="3">
                  <c:v>0.82000000000000028</c:v>
                </c:pt>
                <c:pt idx="4">
                  <c:v>1.1200000000000001</c:v>
                </c:pt>
                <c:pt idx="5">
                  <c:v>1.3099999999999996</c:v>
                </c:pt>
                <c:pt idx="6">
                  <c:v>1.4699999999999998</c:v>
                </c:pt>
                <c:pt idx="7">
                  <c:v>1.6499999999999995</c:v>
                </c:pt>
                <c:pt idx="8">
                  <c:v>1.83</c:v>
                </c:pt>
                <c:pt idx="9">
                  <c:v>1.9900000000000002</c:v>
                </c:pt>
                <c:pt idx="10">
                  <c:v>2.16</c:v>
                </c:pt>
                <c:pt idx="11">
                  <c:v>2.33</c:v>
                </c:pt>
                <c:pt idx="12">
                  <c:v>2.5099999999999998</c:v>
                </c:pt>
                <c:pt idx="13">
                  <c:v>2.66</c:v>
                </c:pt>
                <c:pt idx="14">
                  <c:v>2.79</c:v>
                </c:pt>
                <c:pt idx="15">
                  <c:v>2.92</c:v>
                </c:pt>
                <c:pt idx="16">
                  <c:v>3.09</c:v>
                </c:pt>
                <c:pt idx="17">
                  <c:v>3.2</c:v>
                </c:pt>
                <c:pt idx="18">
                  <c:v>3.3</c:v>
                </c:pt>
                <c:pt idx="19">
                  <c:v>3.42</c:v>
                </c:pt>
                <c:pt idx="20">
                  <c:v>3.5300000000000002</c:v>
                </c:pt>
                <c:pt idx="21">
                  <c:v>3.6599999999999997</c:v>
                </c:pt>
                <c:pt idx="22">
                  <c:v>3.7199999999999998</c:v>
                </c:pt>
                <c:pt idx="23">
                  <c:v>3.88</c:v>
                </c:pt>
                <c:pt idx="24">
                  <c:v>3.94</c:v>
                </c:pt>
                <c:pt idx="25">
                  <c:v>4.0600000000000005</c:v>
                </c:pt>
                <c:pt idx="26">
                  <c:v>4.1399999999999997</c:v>
                </c:pt>
              </c:numCache>
            </c:numRef>
          </c:xVal>
          <c:yVal>
            <c:numRef>
              <c:f>OrigPanelNoBar!$G$10:$G$36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00-4C7F-8523-5B31C82AF66C}"/>
            </c:ext>
          </c:extLst>
        </c:ser>
        <c:ser>
          <c:idx val="1"/>
          <c:order val="1"/>
          <c:tx>
            <c:v>Decreasing Load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531802400780596"/>
                  <c:y val="0.536802997468247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OrigPanelNoBar!$E$8:$E$36</c:f>
              <c:numCache>
                <c:formatCode>General</c:formatCode>
                <c:ptCount val="29"/>
                <c:pt idx="2" formatCode="0.00">
                  <c:v>7.0000000000000284E-2</c:v>
                </c:pt>
                <c:pt idx="3" formatCode="0.00">
                  <c:v>0.37000000000000011</c:v>
                </c:pt>
                <c:pt idx="4" formatCode="0.00">
                  <c:v>0.61000000000000032</c:v>
                </c:pt>
                <c:pt idx="5" formatCode="0.00">
                  <c:v>0.96999999999999975</c:v>
                </c:pt>
                <c:pt idx="6" formatCode="0.00">
                  <c:v>1.2299999999999995</c:v>
                </c:pt>
                <c:pt idx="12" formatCode="0.00">
                  <c:v>2.3200000000000003</c:v>
                </c:pt>
                <c:pt idx="28" formatCode="0.00">
                  <c:v>4.22</c:v>
                </c:pt>
              </c:numCache>
            </c:numRef>
          </c:xVal>
          <c:yVal>
            <c:numRef>
              <c:f>OrigPanelNoBar!$G$8:$G$36</c:f>
              <c:numCache>
                <c:formatCode>General</c:formatCode>
                <c:ptCount val="29"/>
                <c:pt idx="2">
                  <c:v>0</c:v>
                </c:pt>
                <c:pt idx="3">
                  <c:v>185</c:v>
                </c:pt>
                <c:pt idx="4">
                  <c:v>370</c:v>
                </c:pt>
                <c:pt idx="5">
                  <c:v>555</c:v>
                </c:pt>
                <c:pt idx="6">
                  <c:v>740</c:v>
                </c:pt>
                <c:pt idx="7">
                  <c:v>846.5</c:v>
                </c:pt>
                <c:pt idx="8">
                  <c:v>953</c:v>
                </c:pt>
                <c:pt idx="9">
                  <c:v>1059.5</c:v>
                </c:pt>
                <c:pt idx="10">
                  <c:v>1166</c:v>
                </c:pt>
                <c:pt idx="11">
                  <c:v>1272.5</c:v>
                </c:pt>
                <c:pt idx="12">
                  <c:v>1379</c:v>
                </c:pt>
                <c:pt idx="13">
                  <c:v>1476.8</c:v>
                </c:pt>
                <c:pt idx="14">
                  <c:v>1574.6</c:v>
                </c:pt>
                <c:pt idx="15">
                  <c:v>1672.4</c:v>
                </c:pt>
                <c:pt idx="16">
                  <c:v>1752.9</c:v>
                </c:pt>
                <c:pt idx="17">
                  <c:v>1833.4</c:v>
                </c:pt>
                <c:pt idx="18">
                  <c:v>1913.9</c:v>
                </c:pt>
                <c:pt idx="19">
                  <c:v>1985.4</c:v>
                </c:pt>
                <c:pt idx="20">
                  <c:v>2056.9</c:v>
                </c:pt>
                <c:pt idx="21">
                  <c:v>2128.4</c:v>
                </c:pt>
                <c:pt idx="22">
                  <c:v>2199.9</c:v>
                </c:pt>
                <c:pt idx="23">
                  <c:v>2263.4</c:v>
                </c:pt>
                <c:pt idx="24">
                  <c:v>2390.4</c:v>
                </c:pt>
                <c:pt idx="25">
                  <c:v>2453.9</c:v>
                </c:pt>
                <c:pt idx="26">
                  <c:v>2517.4</c:v>
                </c:pt>
                <c:pt idx="27">
                  <c:v>2580.9</c:v>
                </c:pt>
                <c:pt idx="28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00-4C7F-8523-5B31C82A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884768"/>
        <c:axId val="306885424"/>
      </c:scatterChart>
      <c:valAx>
        <c:axId val="30688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Defection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885424"/>
        <c:crosses val="autoZero"/>
        <c:crossBetween val="midCat"/>
      </c:valAx>
      <c:valAx>
        <c:axId val="30688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884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Load virsus Deflection of Antico sheet 6mm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Icreasing load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037194860446365"/>
                  <c:y val="8.2914298756133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'Solid Antico Sheet'!$D$11:$D$37</c:f>
              <c:numCache>
                <c:formatCode>0.00</c:formatCode>
                <c:ptCount val="27"/>
                <c:pt idx="0">
                  <c:v>0</c:v>
                </c:pt>
                <c:pt idx="1">
                  <c:v>0.12000000000000011</c:v>
                </c:pt>
                <c:pt idx="2">
                  <c:v>0.27</c:v>
                </c:pt>
                <c:pt idx="3">
                  <c:v>0.41999999999999993</c:v>
                </c:pt>
                <c:pt idx="4">
                  <c:v>0.58000000000000007</c:v>
                </c:pt>
                <c:pt idx="5">
                  <c:v>0.64000000000000012</c:v>
                </c:pt>
                <c:pt idx="6">
                  <c:v>0.73999999999999977</c:v>
                </c:pt>
                <c:pt idx="7">
                  <c:v>0.81</c:v>
                </c:pt>
                <c:pt idx="8">
                  <c:v>0.89999999999999991</c:v>
                </c:pt>
                <c:pt idx="9">
                  <c:v>0.98</c:v>
                </c:pt>
                <c:pt idx="10">
                  <c:v>1.0699999999999998</c:v>
                </c:pt>
                <c:pt idx="11">
                  <c:v>1.1299999999999999</c:v>
                </c:pt>
                <c:pt idx="12">
                  <c:v>1.21</c:v>
                </c:pt>
                <c:pt idx="13">
                  <c:v>1.2799999999999998</c:v>
                </c:pt>
                <c:pt idx="14">
                  <c:v>1.3399999999999999</c:v>
                </c:pt>
                <c:pt idx="15">
                  <c:v>1.4</c:v>
                </c:pt>
                <c:pt idx="16">
                  <c:v>1.4699999999999998</c:v>
                </c:pt>
                <c:pt idx="17">
                  <c:v>1.52</c:v>
                </c:pt>
                <c:pt idx="18">
                  <c:v>1.58</c:v>
                </c:pt>
                <c:pt idx="19">
                  <c:v>1.63</c:v>
                </c:pt>
                <c:pt idx="20">
                  <c:v>1.69</c:v>
                </c:pt>
                <c:pt idx="21">
                  <c:v>1.7399999999999998</c:v>
                </c:pt>
                <c:pt idx="22">
                  <c:v>1.79</c:v>
                </c:pt>
                <c:pt idx="23">
                  <c:v>1.83</c:v>
                </c:pt>
                <c:pt idx="24">
                  <c:v>1.8900000000000001</c:v>
                </c:pt>
                <c:pt idx="25">
                  <c:v>1.9300000000000002</c:v>
                </c:pt>
                <c:pt idx="26">
                  <c:v>1.98</c:v>
                </c:pt>
              </c:numCache>
            </c:numRef>
          </c:xVal>
          <c:yVal>
            <c:numRef>
              <c:f>'Solid Antico Sheet'!$H$11:$H$37</c:f>
              <c:numCache>
                <c:formatCode>General</c:formatCode>
                <c:ptCount val="27"/>
                <c:pt idx="0">
                  <c:v>2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BD-4461-BDF1-8D5DEA473545}"/>
            </c:ext>
          </c:extLst>
        </c:ser>
        <c:ser>
          <c:idx val="1"/>
          <c:order val="1"/>
          <c:tx>
            <c:v>Decreasing Load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'Solid Antico Sheet'!$F$11:$F$37</c:f>
              <c:numCache>
                <c:formatCode>0.00</c:formatCode>
                <c:ptCount val="27"/>
                <c:pt idx="0">
                  <c:v>-1.0000000000000231E-2</c:v>
                </c:pt>
                <c:pt idx="4">
                  <c:v>0.56000000000000005</c:v>
                </c:pt>
                <c:pt idx="10">
                  <c:v>1.06</c:v>
                </c:pt>
                <c:pt idx="16">
                  <c:v>1.4699999999999998</c:v>
                </c:pt>
                <c:pt idx="20">
                  <c:v>1.69</c:v>
                </c:pt>
                <c:pt idx="26">
                  <c:v>1.98</c:v>
                </c:pt>
              </c:numCache>
            </c:numRef>
          </c:xVal>
          <c:yVal>
            <c:numRef>
              <c:f>'Solid Antico Sheet'!$H$11:$H$37</c:f>
              <c:numCache>
                <c:formatCode>General</c:formatCode>
                <c:ptCount val="27"/>
                <c:pt idx="0">
                  <c:v>2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BD-4461-BDF1-8D5DEA47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776368"/>
        <c:axId val="367213784"/>
      </c:scatterChart>
      <c:valAx>
        <c:axId val="373776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Deflection</a:t>
                </a:r>
                <a:r>
                  <a:rPr lang="en-GB" baseline="0"/>
                  <a:t> [mm]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213784"/>
        <c:crosses val="autoZero"/>
        <c:crossBetween val="midCat"/>
      </c:valAx>
      <c:valAx>
        <c:axId val="36721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P 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776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Load virsus Deflection of Original Panel No. 2 With Bar</a:t>
            </a:r>
            <a:r>
              <a:rPr lang="en-GB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Increasing Load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3729945521515695"/>
                  <c:y val="0.366946820982771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OrigPanelNo2withBar!$D$12:$D$38</c:f>
              <c:numCache>
                <c:formatCode>0.00</c:formatCode>
                <c:ptCount val="27"/>
                <c:pt idx="0">
                  <c:v>0</c:v>
                </c:pt>
                <c:pt idx="1">
                  <c:v>0.22000000000000064</c:v>
                </c:pt>
                <c:pt idx="2">
                  <c:v>0.47000000000000064</c:v>
                </c:pt>
                <c:pt idx="3">
                  <c:v>0.6800000000000006</c:v>
                </c:pt>
                <c:pt idx="4">
                  <c:v>0.91000000000000059</c:v>
                </c:pt>
                <c:pt idx="5">
                  <c:v>1.0500000000000003</c:v>
                </c:pt>
                <c:pt idx="6">
                  <c:v>1.2200000000000006</c:v>
                </c:pt>
                <c:pt idx="7">
                  <c:v>1.3100000000000005</c:v>
                </c:pt>
                <c:pt idx="8">
                  <c:v>1.4500000000000006</c:v>
                </c:pt>
                <c:pt idx="9">
                  <c:v>1.5700000000000003</c:v>
                </c:pt>
                <c:pt idx="10">
                  <c:v>1.6900000000000004</c:v>
                </c:pt>
                <c:pt idx="11">
                  <c:v>1.8300000000000005</c:v>
                </c:pt>
                <c:pt idx="12">
                  <c:v>1.9600000000000004</c:v>
                </c:pt>
                <c:pt idx="13">
                  <c:v>2.0900000000000003</c:v>
                </c:pt>
                <c:pt idx="14">
                  <c:v>2.1800000000000006</c:v>
                </c:pt>
                <c:pt idx="15">
                  <c:v>2.2900000000000005</c:v>
                </c:pt>
                <c:pt idx="16">
                  <c:v>2.3800000000000003</c:v>
                </c:pt>
                <c:pt idx="17">
                  <c:v>2.4700000000000006</c:v>
                </c:pt>
                <c:pt idx="18">
                  <c:v>2.5600000000000005</c:v>
                </c:pt>
                <c:pt idx="19">
                  <c:v>2.6500000000000004</c:v>
                </c:pt>
                <c:pt idx="20">
                  <c:v>2.7300000000000004</c:v>
                </c:pt>
                <c:pt idx="21">
                  <c:v>2.8100000000000005</c:v>
                </c:pt>
                <c:pt idx="22">
                  <c:v>2.8900000000000006</c:v>
                </c:pt>
                <c:pt idx="23">
                  <c:v>2.9800000000000004</c:v>
                </c:pt>
                <c:pt idx="24">
                  <c:v>3.0600000000000005</c:v>
                </c:pt>
                <c:pt idx="25">
                  <c:v>3.1400000000000006</c:v>
                </c:pt>
                <c:pt idx="26">
                  <c:v>3.2200000000000006</c:v>
                </c:pt>
              </c:numCache>
            </c:numRef>
          </c:xVal>
          <c:yVal>
            <c:numRef>
              <c:f>OrigPanelNo2withBar!$H$12:$H$38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05-4922-A783-98429581AA84}"/>
            </c:ext>
          </c:extLst>
        </c:ser>
        <c:ser>
          <c:idx val="1"/>
          <c:order val="1"/>
          <c:tx>
            <c:v>Decreasing Load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363581653133693"/>
                  <c:y val="0.579120592924338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OrigPanelNo2withBar!$F$12:$F$38</c:f>
              <c:numCache>
                <c:formatCode>0.00</c:formatCode>
                <c:ptCount val="27"/>
                <c:pt idx="0">
                  <c:v>0.10000000000000053</c:v>
                </c:pt>
                <c:pt idx="1">
                  <c:v>0.30000000000000027</c:v>
                </c:pt>
                <c:pt idx="2">
                  <c:v>0.52000000000000046</c:v>
                </c:pt>
                <c:pt idx="3">
                  <c:v>0.75000000000000044</c:v>
                </c:pt>
                <c:pt idx="4">
                  <c:v>0.94000000000000039</c:v>
                </c:pt>
                <c:pt idx="10">
                  <c:v>1.7400000000000002</c:v>
                </c:pt>
                <c:pt idx="13">
                  <c:v>2.1100000000000003</c:v>
                </c:pt>
                <c:pt idx="16">
                  <c:v>2.4400000000000004</c:v>
                </c:pt>
                <c:pt idx="20">
                  <c:v>2.7600000000000007</c:v>
                </c:pt>
                <c:pt idx="26">
                  <c:v>3.2200000000000006</c:v>
                </c:pt>
              </c:numCache>
            </c:numRef>
          </c:xVal>
          <c:yVal>
            <c:numRef>
              <c:f>OrigPanelNo2withBar!$H$12:$H$38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205-4922-A783-98429581A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962080"/>
        <c:axId val="340866368"/>
      </c:scatterChart>
      <c:valAx>
        <c:axId val="444962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866368"/>
        <c:crosses val="autoZero"/>
        <c:crossBetween val="midCat"/>
      </c:valAx>
      <c:valAx>
        <c:axId val="34086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P 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62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</a:t>
            </a:r>
            <a:r>
              <a:rPr lang="en-US" sz="1800" b="0" i="0" baseline="0">
                <a:effectLst/>
              </a:rPr>
              <a:t>Load virsus Deflection of Original Panel No. 3 with Bar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Increasing Load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712429127551689"/>
                  <c:y val="0.295944136064485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OrigPanelNo3withBar!$D$11:$D$37</c:f>
              <c:numCache>
                <c:formatCode>0.00</c:formatCode>
                <c:ptCount val="27"/>
                <c:pt idx="0">
                  <c:v>0</c:v>
                </c:pt>
                <c:pt idx="1">
                  <c:v>0.22999999999999954</c:v>
                </c:pt>
                <c:pt idx="2">
                  <c:v>0.47999999999999954</c:v>
                </c:pt>
                <c:pt idx="3">
                  <c:v>0.72999999999999954</c:v>
                </c:pt>
                <c:pt idx="4">
                  <c:v>0.96999999999999975</c:v>
                </c:pt>
                <c:pt idx="5">
                  <c:v>1.0999999999999996</c:v>
                </c:pt>
                <c:pt idx="6">
                  <c:v>1.2599999999999998</c:v>
                </c:pt>
                <c:pt idx="7">
                  <c:v>1.4099999999999997</c:v>
                </c:pt>
                <c:pt idx="8">
                  <c:v>1.5599999999999996</c:v>
                </c:pt>
                <c:pt idx="9">
                  <c:v>1.6799999999999997</c:v>
                </c:pt>
                <c:pt idx="10">
                  <c:v>1.8199999999999998</c:v>
                </c:pt>
                <c:pt idx="11">
                  <c:v>1.96</c:v>
                </c:pt>
                <c:pt idx="12">
                  <c:v>2.11</c:v>
                </c:pt>
                <c:pt idx="13">
                  <c:v>2.2199999999999998</c:v>
                </c:pt>
                <c:pt idx="14">
                  <c:v>2.33</c:v>
                </c:pt>
                <c:pt idx="15">
                  <c:v>2.4299999999999997</c:v>
                </c:pt>
                <c:pt idx="16">
                  <c:v>2.5599999999999996</c:v>
                </c:pt>
                <c:pt idx="17">
                  <c:v>2.63</c:v>
                </c:pt>
                <c:pt idx="18">
                  <c:v>2.7299999999999995</c:v>
                </c:pt>
                <c:pt idx="19">
                  <c:v>2.84</c:v>
                </c:pt>
                <c:pt idx="20">
                  <c:v>2.9499999999999997</c:v>
                </c:pt>
                <c:pt idx="21">
                  <c:v>3.01</c:v>
                </c:pt>
                <c:pt idx="22">
                  <c:v>3.1099999999999994</c:v>
                </c:pt>
                <c:pt idx="23">
                  <c:v>3.1799999999999997</c:v>
                </c:pt>
                <c:pt idx="24">
                  <c:v>3.2699999999999996</c:v>
                </c:pt>
                <c:pt idx="25">
                  <c:v>3.36</c:v>
                </c:pt>
                <c:pt idx="26">
                  <c:v>3.4399999999999995</c:v>
                </c:pt>
              </c:numCache>
            </c:numRef>
          </c:xVal>
          <c:yVal>
            <c:numRef>
              <c:f>OrigPanelNo3withBar!$H$11:$H$37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A8-4490-A636-959B0B92FCB1}"/>
            </c:ext>
          </c:extLst>
        </c:ser>
        <c:ser>
          <c:idx val="1"/>
          <c:order val="1"/>
          <c:tx>
            <c:v>Decreasing Load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3730099299851551"/>
                  <c:y val="0.55972820547973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OrigPanelNo3withBar!$F$11:$F$37</c:f>
              <c:numCache>
                <c:formatCode>0.00</c:formatCode>
                <c:ptCount val="27"/>
                <c:pt idx="0">
                  <c:v>6.9999999999999396E-2</c:v>
                </c:pt>
                <c:pt idx="1">
                  <c:v>0.32999999999999963</c:v>
                </c:pt>
                <c:pt idx="2">
                  <c:v>0.51999999999999957</c:v>
                </c:pt>
                <c:pt idx="3">
                  <c:v>0.78999999999999959</c:v>
                </c:pt>
                <c:pt idx="4">
                  <c:v>1.0299999999999998</c:v>
                </c:pt>
                <c:pt idx="10">
                  <c:v>1.8599999999999999</c:v>
                </c:pt>
                <c:pt idx="13">
                  <c:v>2.2699999999999996</c:v>
                </c:pt>
                <c:pt idx="16">
                  <c:v>2.5999999999999996</c:v>
                </c:pt>
                <c:pt idx="20">
                  <c:v>2.9499999999999997</c:v>
                </c:pt>
                <c:pt idx="26">
                  <c:v>3.4399999999999995</c:v>
                </c:pt>
              </c:numCache>
            </c:numRef>
          </c:xVal>
          <c:yVal>
            <c:numRef>
              <c:f>OrigPanelNo3withBar!$H$11:$H$37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52-4D87-8090-8D197C889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264088"/>
        <c:axId val="357264416"/>
      </c:scatterChart>
      <c:valAx>
        <c:axId val="357264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264416"/>
        <c:crosses val="autoZero"/>
        <c:crossBetween val="midCat"/>
      </c:valAx>
      <c:valAx>
        <c:axId val="35726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P 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264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 virsus Deflection of HCP</a:t>
            </a:r>
            <a:r>
              <a:rPr lang="en-US" baseline="0"/>
              <a:t> and Antico Panel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Orig Panel No Bar Test 01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225658648339061E-2"/>
                  <c:y val="0.149989508192209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OrigPanelNoBar!$C$10:$C$36</c:f>
              <c:numCache>
                <c:formatCode>0.00</c:formatCode>
                <c:ptCount val="27"/>
                <c:pt idx="0">
                  <c:v>0</c:v>
                </c:pt>
                <c:pt idx="1">
                  <c:v>0.32000000000000028</c:v>
                </c:pt>
                <c:pt idx="2">
                  <c:v>0.55999999999999961</c:v>
                </c:pt>
                <c:pt idx="3">
                  <c:v>0.82000000000000028</c:v>
                </c:pt>
                <c:pt idx="4">
                  <c:v>1.1200000000000001</c:v>
                </c:pt>
                <c:pt idx="5">
                  <c:v>1.3099999999999996</c:v>
                </c:pt>
                <c:pt idx="6">
                  <c:v>1.4699999999999998</c:v>
                </c:pt>
                <c:pt idx="7">
                  <c:v>1.6499999999999995</c:v>
                </c:pt>
                <c:pt idx="8">
                  <c:v>1.83</c:v>
                </c:pt>
                <c:pt idx="9">
                  <c:v>1.9900000000000002</c:v>
                </c:pt>
                <c:pt idx="10">
                  <c:v>2.16</c:v>
                </c:pt>
                <c:pt idx="11">
                  <c:v>2.33</c:v>
                </c:pt>
                <c:pt idx="12">
                  <c:v>2.5099999999999998</c:v>
                </c:pt>
                <c:pt idx="13">
                  <c:v>2.66</c:v>
                </c:pt>
                <c:pt idx="14">
                  <c:v>2.79</c:v>
                </c:pt>
                <c:pt idx="15">
                  <c:v>2.92</c:v>
                </c:pt>
                <c:pt idx="16">
                  <c:v>3.09</c:v>
                </c:pt>
                <c:pt idx="17">
                  <c:v>3.2</c:v>
                </c:pt>
                <c:pt idx="18">
                  <c:v>3.3</c:v>
                </c:pt>
                <c:pt idx="19">
                  <c:v>3.42</c:v>
                </c:pt>
                <c:pt idx="20">
                  <c:v>3.5300000000000002</c:v>
                </c:pt>
                <c:pt idx="21">
                  <c:v>3.6599999999999997</c:v>
                </c:pt>
                <c:pt idx="22">
                  <c:v>3.7199999999999998</c:v>
                </c:pt>
                <c:pt idx="23">
                  <c:v>3.88</c:v>
                </c:pt>
                <c:pt idx="24">
                  <c:v>3.94</c:v>
                </c:pt>
                <c:pt idx="25">
                  <c:v>4.0600000000000005</c:v>
                </c:pt>
                <c:pt idx="26">
                  <c:v>4.1399999999999997</c:v>
                </c:pt>
              </c:numCache>
            </c:numRef>
          </c:xVal>
          <c:yVal>
            <c:numRef>
              <c:f>OrigPanelNoBar!$G$10:$G$36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D8-41DE-BE57-9C090D100073}"/>
            </c:ext>
          </c:extLst>
        </c:ser>
        <c:ser>
          <c:idx val="1"/>
          <c:order val="1"/>
          <c:tx>
            <c:v>Solid Antico Panel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0523401069711649E-2"/>
                  <c:y val="2.21681511122585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'Solid Antico Sheet'!$D$11:$D$37</c:f>
              <c:numCache>
                <c:formatCode>0.00</c:formatCode>
                <c:ptCount val="27"/>
                <c:pt idx="0">
                  <c:v>0</c:v>
                </c:pt>
                <c:pt idx="1">
                  <c:v>0.12000000000000011</c:v>
                </c:pt>
                <c:pt idx="2">
                  <c:v>0.27</c:v>
                </c:pt>
                <c:pt idx="3">
                  <c:v>0.41999999999999993</c:v>
                </c:pt>
                <c:pt idx="4">
                  <c:v>0.58000000000000007</c:v>
                </c:pt>
                <c:pt idx="5">
                  <c:v>0.64000000000000012</c:v>
                </c:pt>
                <c:pt idx="6">
                  <c:v>0.73999999999999977</c:v>
                </c:pt>
                <c:pt idx="7">
                  <c:v>0.81</c:v>
                </c:pt>
                <c:pt idx="8">
                  <c:v>0.89999999999999991</c:v>
                </c:pt>
                <c:pt idx="9">
                  <c:v>0.98</c:v>
                </c:pt>
                <c:pt idx="10">
                  <c:v>1.0699999999999998</c:v>
                </c:pt>
                <c:pt idx="11">
                  <c:v>1.1299999999999999</c:v>
                </c:pt>
                <c:pt idx="12">
                  <c:v>1.21</c:v>
                </c:pt>
                <c:pt idx="13">
                  <c:v>1.2799999999999998</c:v>
                </c:pt>
                <c:pt idx="14">
                  <c:v>1.3399999999999999</c:v>
                </c:pt>
                <c:pt idx="15">
                  <c:v>1.4</c:v>
                </c:pt>
                <c:pt idx="16">
                  <c:v>1.4699999999999998</c:v>
                </c:pt>
                <c:pt idx="17">
                  <c:v>1.52</c:v>
                </c:pt>
                <c:pt idx="18">
                  <c:v>1.58</c:v>
                </c:pt>
                <c:pt idx="19">
                  <c:v>1.63</c:v>
                </c:pt>
                <c:pt idx="20">
                  <c:v>1.69</c:v>
                </c:pt>
                <c:pt idx="21">
                  <c:v>1.7399999999999998</c:v>
                </c:pt>
                <c:pt idx="22">
                  <c:v>1.79</c:v>
                </c:pt>
                <c:pt idx="23">
                  <c:v>1.83</c:v>
                </c:pt>
                <c:pt idx="24">
                  <c:v>1.8900000000000001</c:v>
                </c:pt>
                <c:pt idx="25">
                  <c:v>1.9300000000000002</c:v>
                </c:pt>
                <c:pt idx="26">
                  <c:v>1.98</c:v>
                </c:pt>
              </c:numCache>
            </c:numRef>
          </c:xVal>
          <c:yVal>
            <c:numRef>
              <c:f>'Solid Antico Sheet'!$H$11:$H$37</c:f>
              <c:numCache>
                <c:formatCode>General</c:formatCode>
                <c:ptCount val="27"/>
                <c:pt idx="0">
                  <c:v>2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D8-41DE-BE57-9C090D100073}"/>
            </c:ext>
          </c:extLst>
        </c:ser>
        <c:ser>
          <c:idx val="2"/>
          <c:order val="2"/>
          <c:tx>
            <c:v>Orig Panel with Bar Test 03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728044303740383"/>
                  <c:y val="-4.26193056143211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OrigPanelNo3withBar!$D$11:$D$37</c:f>
              <c:numCache>
                <c:formatCode>0.00</c:formatCode>
                <c:ptCount val="27"/>
                <c:pt idx="0">
                  <c:v>0</c:v>
                </c:pt>
                <c:pt idx="1">
                  <c:v>0.22999999999999954</c:v>
                </c:pt>
                <c:pt idx="2">
                  <c:v>0.47999999999999954</c:v>
                </c:pt>
                <c:pt idx="3">
                  <c:v>0.72999999999999954</c:v>
                </c:pt>
                <c:pt idx="4">
                  <c:v>0.96999999999999975</c:v>
                </c:pt>
                <c:pt idx="5">
                  <c:v>1.0999999999999996</c:v>
                </c:pt>
                <c:pt idx="6">
                  <c:v>1.2599999999999998</c:v>
                </c:pt>
                <c:pt idx="7">
                  <c:v>1.4099999999999997</c:v>
                </c:pt>
                <c:pt idx="8">
                  <c:v>1.5599999999999996</c:v>
                </c:pt>
                <c:pt idx="9">
                  <c:v>1.6799999999999997</c:v>
                </c:pt>
                <c:pt idx="10">
                  <c:v>1.8199999999999998</c:v>
                </c:pt>
                <c:pt idx="11">
                  <c:v>1.96</c:v>
                </c:pt>
                <c:pt idx="12">
                  <c:v>2.11</c:v>
                </c:pt>
                <c:pt idx="13">
                  <c:v>2.2199999999999998</c:v>
                </c:pt>
                <c:pt idx="14">
                  <c:v>2.33</c:v>
                </c:pt>
                <c:pt idx="15">
                  <c:v>2.4299999999999997</c:v>
                </c:pt>
                <c:pt idx="16">
                  <c:v>2.5599999999999996</c:v>
                </c:pt>
                <c:pt idx="17">
                  <c:v>2.63</c:v>
                </c:pt>
                <c:pt idx="18">
                  <c:v>2.7299999999999995</c:v>
                </c:pt>
                <c:pt idx="19">
                  <c:v>2.84</c:v>
                </c:pt>
                <c:pt idx="20">
                  <c:v>2.9499999999999997</c:v>
                </c:pt>
                <c:pt idx="21">
                  <c:v>3.01</c:v>
                </c:pt>
                <c:pt idx="22">
                  <c:v>3.1099999999999994</c:v>
                </c:pt>
                <c:pt idx="23">
                  <c:v>3.1799999999999997</c:v>
                </c:pt>
                <c:pt idx="24">
                  <c:v>3.2699999999999996</c:v>
                </c:pt>
                <c:pt idx="25">
                  <c:v>3.36</c:v>
                </c:pt>
                <c:pt idx="26">
                  <c:v>3.4399999999999995</c:v>
                </c:pt>
              </c:numCache>
            </c:numRef>
          </c:xVal>
          <c:yVal>
            <c:numRef>
              <c:f>OrigPanelNo3withBar!$H$11:$H$37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DB-4D2B-899C-A147CE8FD846}"/>
            </c:ext>
          </c:extLst>
        </c:ser>
        <c:ser>
          <c:idx val="3"/>
          <c:order val="3"/>
          <c:tx>
            <c:v>Orig Panel with Bar Test 02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8357280082257763E-2"/>
                  <c:y val="9.7311001262456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OrigPanelNo2withBar!$D$12:$D$38</c:f>
              <c:numCache>
                <c:formatCode>0.00</c:formatCode>
                <c:ptCount val="27"/>
                <c:pt idx="0">
                  <c:v>0</c:v>
                </c:pt>
                <c:pt idx="1">
                  <c:v>0.22000000000000064</c:v>
                </c:pt>
                <c:pt idx="2">
                  <c:v>0.47000000000000064</c:v>
                </c:pt>
                <c:pt idx="3">
                  <c:v>0.6800000000000006</c:v>
                </c:pt>
                <c:pt idx="4">
                  <c:v>0.91000000000000059</c:v>
                </c:pt>
                <c:pt idx="5">
                  <c:v>1.0500000000000003</c:v>
                </c:pt>
                <c:pt idx="6">
                  <c:v>1.2200000000000006</c:v>
                </c:pt>
                <c:pt idx="7">
                  <c:v>1.3100000000000005</c:v>
                </c:pt>
                <c:pt idx="8">
                  <c:v>1.4500000000000006</c:v>
                </c:pt>
                <c:pt idx="9">
                  <c:v>1.5700000000000003</c:v>
                </c:pt>
                <c:pt idx="10">
                  <c:v>1.6900000000000004</c:v>
                </c:pt>
                <c:pt idx="11">
                  <c:v>1.8300000000000005</c:v>
                </c:pt>
                <c:pt idx="12">
                  <c:v>1.9600000000000004</c:v>
                </c:pt>
                <c:pt idx="13">
                  <c:v>2.0900000000000003</c:v>
                </c:pt>
                <c:pt idx="14">
                  <c:v>2.1800000000000006</c:v>
                </c:pt>
                <c:pt idx="15">
                  <c:v>2.2900000000000005</c:v>
                </c:pt>
                <c:pt idx="16">
                  <c:v>2.3800000000000003</c:v>
                </c:pt>
                <c:pt idx="17">
                  <c:v>2.4700000000000006</c:v>
                </c:pt>
                <c:pt idx="18">
                  <c:v>2.5600000000000005</c:v>
                </c:pt>
                <c:pt idx="19">
                  <c:v>2.6500000000000004</c:v>
                </c:pt>
                <c:pt idx="20">
                  <c:v>2.7300000000000004</c:v>
                </c:pt>
                <c:pt idx="21">
                  <c:v>2.8100000000000005</c:v>
                </c:pt>
                <c:pt idx="22">
                  <c:v>2.8900000000000006</c:v>
                </c:pt>
                <c:pt idx="23">
                  <c:v>2.9800000000000004</c:v>
                </c:pt>
                <c:pt idx="24">
                  <c:v>3.0600000000000005</c:v>
                </c:pt>
                <c:pt idx="25">
                  <c:v>3.1400000000000006</c:v>
                </c:pt>
                <c:pt idx="26">
                  <c:v>3.2200000000000006</c:v>
                </c:pt>
              </c:numCache>
            </c:numRef>
          </c:xVal>
          <c:yVal>
            <c:numRef>
              <c:f>OrigPanelNo2withBar!$H$12:$H$38</c:f>
              <c:numCache>
                <c:formatCode>General</c:formatCode>
                <c:ptCount val="27"/>
                <c:pt idx="0">
                  <c:v>0</c:v>
                </c:pt>
                <c:pt idx="1">
                  <c:v>185</c:v>
                </c:pt>
                <c:pt idx="2">
                  <c:v>370</c:v>
                </c:pt>
                <c:pt idx="3">
                  <c:v>555</c:v>
                </c:pt>
                <c:pt idx="4">
                  <c:v>740</c:v>
                </c:pt>
                <c:pt idx="5">
                  <c:v>846.5</c:v>
                </c:pt>
                <c:pt idx="6">
                  <c:v>953</c:v>
                </c:pt>
                <c:pt idx="7">
                  <c:v>1059.5</c:v>
                </c:pt>
                <c:pt idx="8">
                  <c:v>1166</c:v>
                </c:pt>
                <c:pt idx="9">
                  <c:v>1272.5</c:v>
                </c:pt>
                <c:pt idx="10">
                  <c:v>1379</c:v>
                </c:pt>
                <c:pt idx="11">
                  <c:v>1476.8</c:v>
                </c:pt>
                <c:pt idx="12">
                  <c:v>1574.6</c:v>
                </c:pt>
                <c:pt idx="13">
                  <c:v>1672.4</c:v>
                </c:pt>
                <c:pt idx="14">
                  <c:v>1752.9</c:v>
                </c:pt>
                <c:pt idx="15">
                  <c:v>1833.4</c:v>
                </c:pt>
                <c:pt idx="16">
                  <c:v>1913.9</c:v>
                </c:pt>
                <c:pt idx="17">
                  <c:v>1985.4</c:v>
                </c:pt>
                <c:pt idx="18">
                  <c:v>2056.9</c:v>
                </c:pt>
                <c:pt idx="19">
                  <c:v>2128.4</c:v>
                </c:pt>
                <c:pt idx="20">
                  <c:v>2199.9</c:v>
                </c:pt>
                <c:pt idx="21">
                  <c:v>2263.4</c:v>
                </c:pt>
                <c:pt idx="22">
                  <c:v>2390.4</c:v>
                </c:pt>
                <c:pt idx="23">
                  <c:v>2453.9</c:v>
                </c:pt>
                <c:pt idx="24">
                  <c:v>2517.4</c:v>
                </c:pt>
                <c:pt idx="25">
                  <c:v>2580.9</c:v>
                </c:pt>
                <c:pt idx="26">
                  <c:v>2644.4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DB-4D2B-899C-A147CE8FD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884768"/>
        <c:axId val="306885424"/>
      </c:scatterChart>
      <c:valAx>
        <c:axId val="30688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Defection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885424"/>
        <c:crosses val="autoZero"/>
        <c:crossBetween val="midCat"/>
      </c:valAx>
      <c:valAx>
        <c:axId val="306885424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884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495299</xdr:colOff>
      <xdr:row>2</xdr:row>
      <xdr:rowOff>33336</xdr:rowOff>
    </xdr:from>
    <xdr:to>
      <xdr:col>22</xdr:col>
      <xdr:colOff>523874</xdr:colOff>
      <xdr:row>32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123824</xdr:colOff>
      <xdr:row>8</xdr:row>
      <xdr:rowOff>57150</xdr:rowOff>
    </xdr:from>
    <xdr:to>
      <xdr:col>16</xdr:col>
      <xdr:colOff>609599</xdr:colOff>
      <xdr:row>10</xdr:row>
      <xdr:rowOff>180975</xdr:rowOff>
    </xdr:to>
    <xdr:sp macro="" textlink="">
      <xdr:nvSpPr>
        <xdr:cNvPr id="3" name="TextBox 2"/>
        <xdr:cNvSpPr txBox="1"/>
      </xdr:nvSpPr>
      <xdr:spPr>
        <a:xfrm>
          <a:off x="9039224" y="1724025"/>
          <a:ext cx="23145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slope represents the stiffness and so the young's Modulus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</xdr:colOff>
      <xdr:row>8</xdr:row>
      <xdr:rowOff>57150</xdr:rowOff>
    </xdr:from>
    <xdr:to>
      <xdr:col>23</xdr:col>
      <xdr:colOff>600074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180974</xdr:colOff>
      <xdr:row>6</xdr:row>
      <xdr:rowOff>28575</xdr:rowOff>
    </xdr:from>
    <xdr:to>
      <xdr:col>26</xdr:col>
      <xdr:colOff>190499</xdr:colOff>
      <xdr:row>38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152398</xdr:colOff>
      <xdr:row>10</xdr:row>
      <xdr:rowOff>80962</xdr:rowOff>
    </xdr:from>
    <xdr:to>
      <xdr:col>26</xdr:col>
      <xdr:colOff>133350</xdr:colOff>
      <xdr:row>38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0.21574</cdr:x>
      <cdr:y>0.16418</cdr:y>
    </cdr:from>
    <cdr:to>
      <cdr:x>0.51749</cdr:x>
      <cdr:y>0.25549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09678" y="890592"/>
          <a:ext cx="1971699" cy="495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This is a bad test as the panel is not fully supported !</a:t>
          </a:r>
        </a:p>
      </cdr:txBody>
    </cdr:sp>
  </cdr:relSizeAnchor>
  <cdr:relSizeAnchor xmlns:cdr="http://schemas.openxmlformats.org/drawingml/2006/chartDrawing">
    <cdr:from>
      <cdr:x>0.1759</cdr:x>
      <cdr:y>0.30992</cdr:y>
    </cdr:from>
    <cdr:to>
      <cdr:x>0.43294</cdr:x>
      <cdr:y>0.36682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90652" y="1645740"/>
          <a:ext cx="2032103" cy="302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Something happened here !</a:t>
          </a:r>
        </a:p>
      </cdr:txBody>
    </cdr:sp>
  </cdr:relSizeAnchor>
  <cdr:relSizeAnchor xmlns:cdr="http://schemas.openxmlformats.org/drawingml/2006/chartDrawing">
    <cdr:from>
      <cdr:x>0.41691</cdr:x>
      <cdr:y>0.27713</cdr:y>
    </cdr:from>
    <cdr:to>
      <cdr:x>0.58072</cdr:x>
      <cdr:y>0.34328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V="1">
          <a:off x="3295986" y="1471613"/>
          <a:ext cx="1295066" cy="351289"/>
        </a:xfrm>
        <a:prstGeom xmlns:a="http://schemas.openxmlformats.org/drawingml/2006/main" prst="straightConnector1">
          <a:avLst/>
        </a:prstGeom>
        <a:ln xmlns:a="http://schemas.openxmlformats.org/drawingml/2006/main" w="22225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7</xdr:row>
      <xdr:rowOff>9525</xdr:rowOff>
    </xdr:from>
    <xdr:to>
      <xdr:col>7</xdr:col>
      <xdr:colOff>57150</xdr:colOff>
      <xdr:row>8</xdr:row>
      <xdr:rowOff>114300</xdr:rowOff>
    </xdr:to>
    <xdr:sp macro="" textlink="">
      <xdr:nvSpPr>
        <xdr:cNvPr id="2" name="Rectangle 1"/>
        <xdr:cNvSpPr/>
      </xdr:nvSpPr>
      <xdr:spPr>
        <a:xfrm>
          <a:off x="3028950" y="1343025"/>
          <a:ext cx="1295400" cy="295275"/>
        </a:xfrm>
        <a:prstGeom prst="rect">
          <a:avLst/>
        </a:prstGeom>
        <a:pattFill prst="wdDnDiag">
          <a:fgClr>
            <a:schemeClr val="bg2">
              <a:lumMod val="75000"/>
            </a:schemeClr>
          </a:fgClr>
          <a:bgClr>
            <a:schemeClr val="bg1"/>
          </a:bgClr>
        </a:patt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361951</xdr:colOff>
      <xdr:row>7</xdr:row>
      <xdr:rowOff>57150</xdr:rowOff>
    </xdr:from>
    <xdr:to>
      <xdr:col>8</xdr:col>
      <xdr:colOff>57150</xdr:colOff>
      <xdr:row>8</xdr:row>
      <xdr:rowOff>104775</xdr:rowOff>
    </xdr:to>
    <xdr:sp macro="" textlink="">
      <xdr:nvSpPr>
        <xdr:cNvPr id="3" name="TextBox 2"/>
        <xdr:cNvSpPr txBox="1"/>
      </xdr:nvSpPr>
      <xdr:spPr>
        <a:xfrm>
          <a:off x="4629151" y="1390650"/>
          <a:ext cx="304799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</a:t>
          </a:r>
        </a:p>
      </xdr:txBody>
    </xdr:sp>
    <xdr:clientData/>
  </xdr:twoCellAnchor>
  <xdr:twoCellAnchor>
    <xdr:from>
      <xdr:col>6</xdr:col>
      <xdr:colOff>47625</xdr:colOff>
      <xdr:row>5</xdr:row>
      <xdr:rowOff>104776</xdr:rowOff>
    </xdr:from>
    <xdr:to>
      <xdr:col>6</xdr:col>
      <xdr:colOff>314325</xdr:colOff>
      <xdr:row>6</xdr:row>
      <xdr:rowOff>142876</xdr:rowOff>
    </xdr:to>
    <xdr:sp macro="" textlink="">
      <xdr:nvSpPr>
        <xdr:cNvPr id="6" name="TextBox 5"/>
        <xdr:cNvSpPr txBox="1"/>
      </xdr:nvSpPr>
      <xdr:spPr>
        <a:xfrm>
          <a:off x="3705225" y="1057276"/>
          <a:ext cx="2667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</a:t>
          </a:r>
        </a:p>
      </xdr:txBody>
    </xdr:sp>
    <xdr:clientData/>
  </xdr:twoCellAnchor>
  <xdr:twoCellAnchor editAs="oneCell">
    <xdr:from>
      <xdr:col>15</xdr:col>
      <xdr:colOff>28575</xdr:colOff>
      <xdr:row>2</xdr:row>
      <xdr:rowOff>75083</xdr:rowOff>
    </xdr:from>
    <xdr:to>
      <xdr:col>22</xdr:col>
      <xdr:colOff>85725</xdr:colOff>
      <xdr:row>31</xdr:row>
      <xdr:rowOff>150637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710" t="14919" r="38656" b="2651"/>
        <a:stretch/>
      </xdr:blipFill>
      <xdr:spPr>
        <a:xfrm>
          <a:off x="9239250" y="560858"/>
          <a:ext cx="4324350" cy="5752454"/>
        </a:xfrm>
        <a:prstGeom prst="rect">
          <a:avLst/>
        </a:prstGeom>
      </xdr:spPr>
    </xdr:pic>
    <xdr:clientData/>
  </xdr:twoCellAnchor>
  <xdr:twoCellAnchor editAs="oneCell">
    <xdr:from>
      <xdr:col>22</xdr:col>
      <xdr:colOff>85725</xdr:colOff>
      <xdr:row>2</xdr:row>
      <xdr:rowOff>104775</xdr:rowOff>
    </xdr:from>
    <xdr:to>
      <xdr:col>30</xdr:col>
      <xdr:colOff>327543</xdr:colOff>
      <xdr:row>28</xdr:row>
      <xdr:rowOff>171450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91" t="27760" r="36508" b="5015"/>
        <a:stretch/>
      </xdr:blipFill>
      <xdr:spPr>
        <a:xfrm>
          <a:off x="13563600" y="590550"/>
          <a:ext cx="5118618" cy="5172075"/>
        </a:xfrm>
        <a:prstGeom prst="rect">
          <a:avLst/>
        </a:prstGeom>
      </xdr:spPr>
    </xdr:pic>
    <xdr:clientData/>
  </xdr:twoCellAnchor>
  <xdr:twoCellAnchor>
    <xdr:from>
      <xdr:col>27</xdr:col>
      <xdr:colOff>171450</xdr:colOff>
      <xdr:row>21</xdr:row>
      <xdr:rowOff>133350</xdr:rowOff>
    </xdr:from>
    <xdr:to>
      <xdr:col>29</xdr:col>
      <xdr:colOff>123825</xdr:colOff>
      <xdr:row>24</xdr:row>
      <xdr:rowOff>57150</xdr:rowOff>
    </xdr:to>
    <xdr:sp macro="" textlink="">
      <xdr:nvSpPr>
        <xdr:cNvPr id="10" name="Oval 9"/>
        <xdr:cNvSpPr/>
      </xdr:nvSpPr>
      <xdr:spPr>
        <a:xfrm>
          <a:off x="16944975" y="4391025"/>
          <a:ext cx="1171575" cy="495300"/>
        </a:xfrm>
        <a:prstGeom prst="ellipse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9</xdr:row>
      <xdr:rowOff>9525</xdr:rowOff>
    </xdr:from>
    <xdr:to>
      <xdr:col>8</xdr:col>
      <xdr:colOff>57150</xdr:colOff>
      <xdr:row>10</xdr:row>
      <xdr:rowOff>114300</xdr:rowOff>
    </xdr:to>
    <xdr:sp macro="" textlink="">
      <xdr:nvSpPr>
        <xdr:cNvPr id="8" name="Rectangle 7"/>
        <xdr:cNvSpPr/>
      </xdr:nvSpPr>
      <xdr:spPr>
        <a:xfrm>
          <a:off x="3343275" y="1524000"/>
          <a:ext cx="1295400" cy="295275"/>
        </a:xfrm>
        <a:prstGeom prst="rect">
          <a:avLst/>
        </a:prstGeom>
        <a:pattFill prst="wdDnDiag">
          <a:fgClr>
            <a:schemeClr val="bg2">
              <a:lumMod val="75000"/>
            </a:schemeClr>
          </a:fgClr>
          <a:bgClr>
            <a:schemeClr val="bg1"/>
          </a:bgClr>
        </a:patt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361951</xdr:colOff>
      <xdr:row>9</xdr:row>
      <xdr:rowOff>57150</xdr:rowOff>
    </xdr:from>
    <xdr:to>
      <xdr:col>9</xdr:col>
      <xdr:colOff>57150</xdr:colOff>
      <xdr:row>10</xdr:row>
      <xdr:rowOff>104775</xdr:rowOff>
    </xdr:to>
    <xdr:sp macro="" textlink="">
      <xdr:nvSpPr>
        <xdr:cNvPr id="9" name="TextBox 8"/>
        <xdr:cNvSpPr txBox="1"/>
      </xdr:nvSpPr>
      <xdr:spPr>
        <a:xfrm>
          <a:off x="4943476" y="1571625"/>
          <a:ext cx="304799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</a:t>
          </a:r>
        </a:p>
      </xdr:txBody>
    </xdr:sp>
    <xdr:clientData/>
  </xdr:twoCellAnchor>
  <xdr:twoCellAnchor>
    <xdr:from>
      <xdr:col>7</xdr:col>
      <xdr:colOff>47625</xdr:colOff>
      <xdr:row>7</xdr:row>
      <xdr:rowOff>104776</xdr:rowOff>
    </xdr:from>
    <xdr:to>
      <xdr:col>7</xdr:col>
      <xdr:colOff>314325</xdr:colOff>
      <xdr:row>8</xdr:row>
      <xdr:rowOff>142876</xdr:rowOff>
    </xdr:to>
    <xdr:sp macro="" textlink="">
      <xdr:nvSpPr>
        <xdr:cNvPr id="10" name="TextBox 9"/>
        <xdr:cNvSpPr txBox="1"/>
      </xdr:nvSpPr>
      <xdr:spPr>
        <a:xfrm>
          <a:off x="4019550" y="1238251"/>
          <a:ext cx="2667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</a:t>
          </a:r>
        </a:p>
      </xdr:txBody>
    </xdr:sp>
    <xdr:clientData/>
  </xdr:twoCellAnchor>
  <xdr:twoCellAnchor editAs="oneCell">
    <xdr:from>
      <xdr:col>14</xdr:col>
      <xdr:colOff>257174</xdr:colOff>
      <xdr:row>3</xdr:row>
      <xdr:rowOff>209550</xdr:rowOff>
    </xdr:from>
    <xdr:to>
      <xdr:col>22</xdr:col>
      <xdr:colOff>261725</xdr:colOff>
      <xdr:row>32</xdr:row>
      <xdr:rowOff>66675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018" t="10625" r="38751" b="14814"/>
        <a:stretch/>
      </xdr:blipFill>
      <xdr:spPr>
        <a:xfrm>
          <a:off x="9772649" y="781050"/>
          <a:ext cx="4881351" cy="5638800"/>
        </a:xfrm>
        <a:prstGeom prst="rect">
          <a:avLst/>
        </a:prstGeom>
      </xdr:spPr>
    </xdr:pic>
    <xdr:clientData/>
  </xdr:twoCellAnchor>
  <xdr:twoCellAnchor editAs="oneCell">
    <xdr:from>
      <xdr:col>22</xdr:col>
      <xdr:colOff>428625</xdr:colOff>
      <xdr:row>3</xdr:row>
      <xdr:rowOff>250307</xdr:rowOff>
    </xdr:from>
    <xdr:to>
      <xdr:col>31</xdr:col>
      <xdr:colOff>85725</xdr:colOff>
      <xdr:row>32</xdr:row>
      <xdr:rowOff>186085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913" t="14197" r="38984" b="14316"/>
        <a:stretch/>
      </xdr:blipFill>
      <xdr:spPr>
        <a:xfrm>
          <a:off x="14820900" y="821807"/>
          <a:ext cx="5143500" cy="5717453"/>
        </a:xfrm>
        <a:prstGeom prst="rect">
          <a:avLst/>
        </a:prstGeom>
      </xdr:spPr>
    </xdr:pic>
    <xdr:clientData/>
  </xdr:twoCellAnchor>
  <xdr:twoCellAnchor editAs="oneCell">
    <xdr:from>
      <xdr:col>15</xdr:col>
      <xdr:colOff>466724</xdr:colOff>
      <xdr:row>34</xdr:row>
      <xdr:rowOff>142875</xdr:rowOff>
    </xdr:from>
    <xdr:to>
      <xdr:col>20</xdr:col>
      <xdr:colOff>247649</xdr:colOff>
      <xdr:row>49</xdr:row>
      <xdr:rowOff>76200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3043" t="33867" r="37921" b="31727"/>
        <a:stretch/>
      </xdr:blipFill>
      <xdr:spPr>
        <a:xfrm>
          <a:off x="10591799" y="6877050"/>
          <a:ext cx="2828925" cy="2790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47626</xdr:rowOff>
    </xdr:from>
    <xdr:to>
      <xdr:col>24</xdr:col>
      <xdr:colOff>219075</xdr:colOff>
      <xdr:row>38</xdr:row>
      <xdr:rowOff>161926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tabSelected="1" workbookViewId="0">
      <selection activeCell="E38" sqref="E38"/>
    </sheetView>
  </sheetViews>
  <sheetFormatPr defaultRowHeight="15" x14ac:dyDescent="0.25"/>
  <cols>
    <col min="2" max="2" width="11.28515625" customWidth="1"/>
    <col min="3" max="3" width="13.140625" customWidth="1"/>
    <col min="4" max="4" width="11.28515625" customWidth="1"/>
    <col min="5" max="5" width="13.85546875" customWidth="1"/>
    <col min="6" max="6" width="11" customWidth="1"/>
  </cols>
  <sheetData>
    <row r="1" spans="2:12" ht="26.25" x14ac:dyDescent="0.4">
      <c r="F1" s="4" t="s">
        <v>0</v>
      </c>
      <c r="L1" t="s">
        <v>30</v>
      </c>
    </row>
    <row r="3" spans="2:12" x14ac:dyDescent="0.25">
      <c r="B3" s="1" t="s">
        <v>1</v>
      </c>
      <c r="C3" s="1" t="s">
        <v>29</v>
      </c>
      <c r="D3" s="1" t="s">
        <v>16</v>
      </c>
      <c r="E3" s="1" t="s">
        <v>29</v>
      </c>
      <c r="F3" s="1" t="s">
        <v>3</v>
      </c>
      <c r="G3" s="1"/>
      <c r="J3" s="1" t="s">
        <v>7</v>
      </c>
      <c r="K3" s="1" t="s">
        <v>3</v>
      </c>
      <c r="L3" s="1"/>
    </row>
    <row r="4" spans="2:12" x14ac:dyDescent="0.25">
      <c r="B4" s="1" t="s">
        <v>6</v>
      </c>
      <c r="J4" s="1"/>
      <c r="K4" s="1" t="s">
        <v>5</v>
      </c>
      <c r="L4" s="1"/>
    </row>
    <row r="5" spans="2:12" x14ac:dyDescent="0.25">
      <c r="B5" s="1" t="s">
        <v>17</v>
      </c>
      <c r="C5" s="1" t="s">
        <v>17</v>
      </c>
      <c r="D5" s="1" t="s">
        <v>18</v>
      </c>
      <c r="E5" s="1" t="s">
        <v>18</v>
      </c>
      <c r="J5" s="1"/>
      <c r="K5" s="1"/>
      <c r="L5" s="1"/>
    </row>
    <row r="6" spans="2:12" x14ac:dyDescent="0.25">
      <c r="B6" s="1" t="s">
        <v>2</v>
      </c>
      <c r="C6" s="1" t="s">
        <v>2</v>
      </c>
      <c r="D6" s="1" t="s">
        <v>2</v>
      </c>
      <c r="E6" s="1" t="s">
        <v>2</v>
      </c>
      <c r="F6" s="1" t="s">
        <v>4</v>
      </c>
      <c r="G6" s="1" t="s">
        <v>5</v>
      </c>
      <c r="J6" s="1">
        <v>60</v>
      </c>
      <c r="K6" s="1">
        <v>63.5</v>
      </c>
      <c r="L6" s="1" t="s">
        <v>28</v>
      </c>
    </row>
    <row r="7" spans="2:12" x14ac:dyDescent="0.25">
      <c r="J7" s="1">
        <v>70</v>
      </c>
      <c r="K7" s="1">
        <v>71.5</v>
      </c>
      <c r="L7" s="1" t="s">
        <v>27</v>
      </c>
    </row>
    <row r="8" spans="2:12" x14ac:dyDescent="0.25">
      <c r="B8" s="1"/>
      <c r="C8" s="1"/>
      <c r="D8" s="1">
        <v>7.69</v>
      </c>
      <c r="E8" s="1"/>
      <c r="F8" s="1" t="s">
        <v>22</v>
      </c>
      <c r="G8" s="1"/>
      <c r="J8" s="1">
        <v>80</v>
      </c>
      <c r="K8" s="1">
        <v>80.5</v>
      </c>
      <c r="L8" s="1" t="s">
        <v>26</v>
      </c>
    </row>
    <row r="9" spans="2:12" x14ac:dyDescent="0.25">
      <c r="B9" s="1"/>
      <c r="C9" s="1"/>
      <c r="D9" s="1">
        <v>7.61</v>
      </c>
      <c r="E9" s="1"/>
      <c r="F9" s="1" t="s">
        <v>23</v>
      </c>
      <c r="G9" s="1"/>
      <c r="J9" s="1">
        <v>100</v>
      </c>
      <c r="K9" s="1">
        <v>97.8</v>
      </c>
      <c r="L9" s="1" t="s">
        <v>25</v>
      </c>
    </row>
    <row r="10" spans="2:12" x14ac:dyDescent="0.25">
      <c r="B10" s="2">
        <v>7.63</v>
      </c>
      <c r="C10" s="2">
        <f>B10-B10</f>
        <v>0</v>
      </c>
      <c r="D10" s="1">
        <v>7.56</v>
      </c>
      <c r="E10" s="2">
        <f>B10-D10</f>
        <v>7.0000000000000284E-2</v>
      </c>
      <c r="F10" s="1" t="s">
        <v>19</v>
      </c>
      <c r="G10" s="1">
        <v>0</v>
      </c>
      <c r="J10" s="1"/>
      <c r="K10" s="1"/>
      <c r="L10" s="1"/>
    </row>
    <row r="11" spans="2:12" x14ac:dyDescent="0.25">
      <c r="B11" s="2">
        <v>7.31</v>
      </c>
      <c r="C11" s="2">
        <f>B$10-B11</f>
        <v>0.32000000000000028</v>
      </c>
      <c r="D11" s="1">
        <v>7.26</v>
      </c>
      <c r="E11" s="2">
        <f>B$10-D11</f>
        <v>0.37000000000000011</v>
      </c>
      <c r="F11" s="1" t="s">
        <v>20</v>
      </c>
      <c r="G11" s="1">
        <f>K15</f>
        <v>185</v>
      </c>
      <c r="J11" s="1"/>
      <c r="K11" s="1"/>
      <c r="L11" s="1"/>
    </row>
    <row r="12" spans="2:12" x14ac:dyDescent="0.25">
      <c r="B12" s="2">
        <v>7.07</v>
      </c>
      <c r="C12" s="2">
        <f>B$10-B12</f>
        <v>0.55999999999999961</v>
      </c>
      <c r="D12" s="1">
        <v>7.02</v>
      </c>
      <c r="E12" s="2">
        <f t="shared" ref="E12:E14" si="0">B$10-D12</f>
        <v>0.61000000000000032</v>
      </c>
      <c r="F12" s="1">
        <v>2</v>
      </c>
      <c r="G12" s="1">
        <f>G$11*F12</f>
        <v>370</v>
      </c>
      <c r="J12" s="1" t="s">
        <v>8</v>
      </c>
      <c r="K12" s="1">
        <v>62.5</v>
      </c>
      <c r="L12" s="1"/>
    </row>
    <row r="13" spans="2:12" x14ac:dyDescent="0.25">
      <c r="B13" s="2">
        <v>6.81</v>
      </c>
      <c r="C13" s="2">
        <f t="shared" ref="C13:C36" si="1">B$10-B13</f>
        <v>0.82000000000000028</v>
      </c>
      <c r="D13" s="1">
        <v>6.66</v>
      </c>
      <c r="E13" s="2">
        <f t="shared" si="0"/>
        <v>0.96999999999999975</v>
      </c>
      <c r="F13" s="1">
        <v>3</v>
      </c>
      <c r="G13" s="1">
        <f>G$11*F13</f>
        <v>555</v>
      </c>
      <c r="J13" s="1"/>
      <c r="K13" s="1"/>
      <c r="L13" s="1"/>
    </row>
    <row r="14" spans="2:12" x14ac:dyDescent="0.25">
      <c r="B14" s="2">
        <v>6.51</v>
      </c>
      <c r="C14" s="2">
        <f t="shared" si="1"/>
        <v>1.1200000000000001</v>
      </c>
      <c r="D14" s="1">
        <v>6.4</v>
      </c>
      <c r="E14" s="2">
        <f t="shared" si="0"/>
        <v>1.2299999999999995</v>
      </c>
      <c r="F14" s="1">
        <v>4</v>
      </c>
      <c r="G14" s="1">
        <f>G$11*F14</f>
        <v>740</v>
      </c>
      <c r="J14" s="1" t="s">
        <v>9</v>
      </c>
      <c r="K14" s="1"/>
      <c r="L14" s="1"/>
    </row>
    <row r="15" spans="2:12" x14ac:dyDescent="0.25">
      <c r="B15" s="2">
        <v>6.32</v>
      </c>
      <c r="C15" s="2">
        <f t="shared" si="1"/>
        <v>1.3099999999999996</v>
      </c>
      <c r="D15" s="1"/>
      <c r="E15" s="1"/>
      <c r="F15" s="1" t="s">
        <v>21</v>
      </c>
      <c r="G15" s="1">
        <f>G14+K16</f>
        <v>846.5</v>
      </c>
      <c r="J15" s="1" t="s">
        <v>11</v>
      </c>
      <c r="K15" s="1">
        <v>185</v>
      </c>
      <c r="L15" s="1"/>
    </row>
    <row r="16" spans="2:12" x14ac:dyDescent="0.25">
      <c r="B16" s="2">
        <v>6.16</v>
      </c>
      <c r="C16" s="2">
        <f t="shared" si="1"/>
        <v>1.4699999999999998</v>
      </c>
      <c r="D16" s="1"/>
      <c r="E16" s="1"/>
      <c r="F16" s="1">
        <v>2</v>
      </c>
      <c r="G16" s="1">
        <f>G$14+(K$16*F16)</f>
        <v>953</v>
      </c>
      <c r="J16" s="1" t="s">
        <v>10</v>
      </c>
      <c r="K16" s="1">
        <v>106.5</v>
      </c>
      <c r="L16" s="1"/>
    </row>
    <row r="17" spans="2:12" x14ac:dyDescent="0.25">
      <c r="B17" s="2">
        <v>5.98</v>
      </c>
      <c r="C17" s="2">
        <f t="shared" si="1"/>
        <v>1.6499999999999995</v>
      </c>
      <c r="D17" s="1"/>
      <c r="E17" s="1"/>
      <c r="F17" s="1">
        <v>3</v>
      </c>
      <c r="G17" s="1">
        <f t="shared" ref="G17:G20" si="2">G$14+(K$16*F17)</f>
        <v>1059.5</v>
      </c>
      <c r="J17" s="1" t="s">
        <v>12</v>
      </c>
      <c r="K17" s="1">
        <v>41</v>
      </c>
      <c r="L17" s="1"/>
    </row>
    <row r="18" spans="2:12" x14ac:dyDescent="0.25">
      <c r="B18" s="2">
        <v>5.8</v>
      </c>
      <c r="C18" s="2">
        <f t="shared" si="1"/>
        <v>1.83</v>
      </c>
      <c r="D18" s="1"/>
      <c r="E18" s="1"/>
      <c r="F18" s="1">
        <v>4</v>
      </c>
      <c r="G18" s="1">
        <f t="shared" si="2"/>
        <v>1166</v>
      </c>
      <c r="J18" s="1"/>
      <c r="K18" s="1"/>
      <c r="L18" s="1"/>
    </row>
    <row r="19" spans="2:12" x14ac:dyDescent="0.25">
      <c r="B19" s="2">
        <v>5.64</v>
      </c>
      <c r="C19" s="2">
        <f t="shared" si="1"/>
        <v>1.9900000000000002</v>
      </c>
      <c r="D19" s="1"/>
      <c r="E19" s="1"/>
      <c r="F19" s="1">
        <v>5</v>
      </c>
      <c r="G19" s="1">
        <f t="shared" si="2"/>
        <v>1272.5</v>
      </c>
      <c r="J19" s="1" t="s">
        <v>13</v>
      </c>
      <c r="K19" s="1">
        <v>162</v>
      </c>
      <c r="L19" s="1"/>
    </row>
    <row r="20" spans="2:12" x14ac:dyDescent="0.25">
      <c r="B20" s="2">
        <v>5.47</v>
      </c>
      <c r="C20" s="2">
        <f t="shared" si="1"/>
        <v>2.16</v>
      </c>
      <c r="D20" s="1">
        <v>5.31</v>
      </c>
      <c r="E20" s="2">
        <f>B10-D20</f>
        <v>2.3200000000000003</v>
      </c>
      <c r="F20" s="1">
        <v>6</v>
      </c>
      <c r="G20" s="1">
        <f t="shared" si="2"/>
        <v>1379</v>
      </c>
      <c r="J20" s="1"/>
      <c r="K20" s="1"/>
      <c r="L20" s="1"/>
    </row>
    <row r="21" spans="2:12" x14ac:dyDescent="0.25">
      <c r="B21" s="2">
        <v>5.3</v>
      </c>
      <c r="C21" s="2">
        <f t="shared" si="1"/>
        <v>2.33</v>
      </c>
      <c r="D21" s="1"/>
      <c r="E21" s="1"/>
      <c r="F21" s="1" t="s">
        <v>24</v>
      </c>
      <c r="G21" s="1">
        <f>G20+(K9)</f>
        <v>1476.8</v>
      </c>
      <c r="J21" s="1" t="s">
        <v>14</v>
      </c>
      <c r="K21" s="1">
        <v>40.6</v>
      </c>
      <c r="L21" s="1"/>
    </row>
    <row r="22" spans="2:12" x14ac:dyDescent="0.25">
      <c r="B22" s="2">
        <v>5.12</v>
      </c>
      <c r="C22" s="2">
        <f t="shared" si="1"/>
        <v>2.5099999999999998</v>
      </c>
      <c r="D22" s="1"/>
      <c r="E22" s="1"/>
      <c r="F22" s="1">
        <v>2</v>
      </c>
      <c r="G22" s="1">
        <f>G$20+(K$9*F22)</f>
        <v>1574.6</v>
      </c>
      <c r="J22" s="1" t="s">
        <v>15</v>
      </c>
      <c r="K22" s="1">
        <v>32.9</v>
      </c>
      <c r="L22" s="1"/>
    </row>
    <row r="23" spans="2:12" x14ac:dyDescent="0.25">
      <c r="B23" s="2">
        <v>4.97</v>
      </c>
      <c r="C23" s="2">
        <f t="shared" si="1"/>
        <v>2.66</v>
      </c>
      <c r="D23" s="1"/>
      <c r="E23" s="1"/>
      <c r="F23" s="1">
        <v>3</v>
      </c>
      <c r="G23" s="1">
        <f>G$20+(K$9*F23)</f>
        <v>1672.4</v>
      </c>
      <c r="J23" s="1"/>
      <c r="K23" s="1"/>
      <c r="L23" s="1"/>
    </row>
    <row r="24" spans="2:12" x14ac:dyDescent="0.25">
      <c r="B24" s="2">
        <v>4.84</v>
      </c>
      <c r="C24" s="2">
        <f t="shared" si="1"/>
        <v>2.79</v>
      </c>
      <c r="D24" s="1"/>
      <c r="E24" s="1"/>
      <c r="F24" s="1" t="s">
        <v>26</v>
      </c>
      <c r="G24" s="1">
        <f>G23+K8</f>
        <v>1752.9</v>
      </c>
      <c r="J24" s="1"/>
      <c r="K24" s="1"/>
      <c r="L24" s="1"/>
    </row>
    <row r="25" spans="2:12" x14ac:dyDescent="0.25">
      <c r="B25" s="2">
        <v>4.71</v>
      </c>
      <c r="C25" s="2">
        <f t="shared" si="1"/>
        <v>2.92</v>
      </c>
      <c r="D25" s="1"/>
      <c r="E25" s="1"/>
      <c r="F25" s="1">
        <v>2</v>
      </c>
      <c r="G25" s="1">
        <f>G$23+(K$8*F25)</f>
        <v>1833.4</v>
      </c>
      <c r="J25" s="1" t="s">
        <v>66</v>
      </c>
      <c r="K25" s="1"/>
      <c r="L25" s="1"/>
    </row>
    <row r="26" spans="2:12" x14ac:dyDescent="0.25">
      <c r="B26" s="2">
        <v>4.54</v>
      </c>
      <c r="C26" s="2">
        <f t="shared" si="1"/>
        <v>3.09</v>
      </c>
      <c r="D26" s="1"/>
      <c r="E26" s="1"/>
      <c r="F26" s="1">
        <v>3</v>
      </c>
      <c r="G26" s="1">
        <f>G$23+(K$8*F26)</f>
        <v>1913.9</v>
      </c>
      <c r="J26" s="1" t="s">
        <v>67</v>
      </c>
      <c r="K26" s="1"/>
      <c r="L26" s="1"/>
    </row>
    <row r="27" spans="2:12" x14ac:dyDescent="0.25">
      <c r="B27" s="2">
        <v>4.43</v>
      </c>
      <c r="C27" s="2">
        <f t="shared" si="1"/>
        <v>3.2</v>
      </c>
      <c r="D27" s="1"/>
      <c r="E27" s="1"/>
      <c r="F27" s="1" t="s">
        <v>27</v>
      </c>
      <c r="G27" s="1">
        <f>G$26+(K7)</f>
        <v>1985.4</v>
      </c>
      <c r="J27" s="1" t="s">
        <v>68</v>
      </c>
      <c r="K27" s="1"/>
      <c r="L27" s="1"/>
    </row>
    <row r="28" spans="2:12" x14ac:dyDescent="0.25">
      <c r="B28" s="2">
        <v>4.33</v>
      </c>
      <c r="C28" s="2">
        <f t="shared" si="1"/>
        <v>3.3</v>
      </c>
      <c r="D28" s="1"/>
      <c r="E28" s="1"/>
      <c r="F28" s="1">
        <v>2</v>
      </c>
      <c r="G28" s="1">
        <f>G$26+(K$7*F28)</f>
        <v>2056.9</v>
      </c>
      <c r="J28" s="1" t="s">
        <v>69</v>
      </c>
      <c r="K28" s="1"/>
      <c r="L28" s="1"/>
    </row>
    <row r="29" spans="2:12" x14ac:dyDescent="0.25">
      <c r="B29" s="2">
        <v>4.21</v>
      </c>
      <c r="C29" s="2">
        <f t="shared" si="1"/>
        <v>3.42</v>
      </c>
      <c r="D29" s="1"/>
      <c r="E29" s="1"/>
      <c r="F29" s="1">
        <v>3</v>
      </c>
      <c r="G29" s="1">
        <f t="shared" ref="G29:G30" si="3">G$26+(K$7*F29)</f>
        <v>2128.4</v>
      </c>
    </row>
    <row r="30" spans="2:12" x14ac:dyDescent="0.25">
      <c r="B30" s="2">
        <v>4.0999999999999996</v>
      </c>
      <c r="C30" s="2">
        <f t="shared" si="1"/>
        <v>3.5300000000000002</v>
      </c>
      <c r="D30" s="1"/>
      <c r="E30" s="1"/>
      <c r="F30" s="1">
        <v>4</v>
      </c>
      <c r="G30" s="1">
        <f t="shared" si="3"/>
        <v>2199.9</v>
      </c>
    </row>
    <row r="31" spans="2:12" x14ac:dyDescent="0.25">
      <c r="B31" s="2">
        <v>3.97</v>
      </c>
      <c r="C31" s="2">
        <f t="shared" si="1"/>
        <v>3.6599999999999997</v>
      </c>
      <c r="D31" s="1"/>
      <c r="E31" s="1"/>
      <c r="F31" s="1" t="s">
        <v>28</v>
      </c>
      <c r="G31" s="1">
        <f>G30+(K6)</f>
        <v>2263.4</v>
      </c>
    </row>
    <row r="32" spans="2:12" x14ac:dyDescent="0.25">
      <c r="B32" s="2">
        <v>3.91</v>
      </c>
      <c r="C32" s="2">
        <f t="shared" si="1"/>
        <v>3.7199999999999998</v>
      </c>
      <c r="D32" s="1"/>
      <c r="E32" s="1"/>
      <c r="F32" s="1">
        <v>2</v>
      </c>
      <c r="G32" s="1">
        <f>G$31+(K$6*F32)</f>
        <v>2390.4</v>
      </c>
    </row>
    <row r="33" spans="2:7" x14ac:dyDescent="0.25">
      <c r="B33" s="2">
        <v>3.75</v>
      </c>
      <c r="C33" s="2">
        <f t="shared" si="1"/>
        <v>3.88</v>
      </c>
      <c r="D33" s="1"/>
      <c r="E33" s="1"/>
      <c r="F33" s="1">
        <v>3</v>
      </c>
      <c r="G33" s="1">
        <f t="shared" ref="G33:G36" si="4">G$31+(K$6*F33)</f>
        <v>2453.9</v>
      </c>
    </row>
    <row r="34" spans="2:7" x14ac:dyDescent="0.25">
      <c r="B34" s="2">
        <v>3.69</v>
      </c>
      <c r="C34" s="2">
        <f t="shared" si="1"/>
        <v>3.94</v>
      </c>
      <c r="D34" s="1"/>
      <c r="E34" s="1"/>
      <c r="F34" s="3">
        <v>4</v>
      </c>
      <c r="G34" s="1">
        <f t="shared" si="4"/>
        <v>2517.4</v>
      </c>
    </row>
    <row r="35" spans="2:7" x14ac:dyDescent="0.25">
      <c r="B35" s="2">
        <v>3.57</v>
      </c>
      <c r="C35" s="2">
        <f t="shared" si="1"/>
        <v>4.0600000000000005</v>
      </c>
      <c r="D35" s="1"/>
      <c r="E35" s="1"/>
      <c r="F35" s="3">
        <v>5</v>
      </c>
      <c r="G35" s="1">
        <f t="shared" si="4"/>
        <v>2580.9</v>
      </c>
    </row>
    <row r="36" spans="2:7" x14ac:dyDescent="0.25">
      <c r="B36" s="2">
        <v>3.49</v>
      </c>
      <c r="C36" s="2">
        <f t="shared" si="1"/>
        <v>4.1399999999999997</v>
      </c>
      <c r="D36" s="1">
        <v>3.41</v>
      </c>
      <c r="E36" s="2">
        <f>B10-D36</f>
        <v>4.22</v>
      </c>
      <c r="F36" s="1">
        <v>6</v>
      </c>
      <c r="G36" s="1">
        <f t="shared" si="4"/>
        <v>2644.4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37"/>
  <sheetViews>
    <sheetView workbookViewId="0">
      <selection activeCell="J29" sqref="J29"/>
    </sheetView>
  </sheetViews>
  <sheetFormatPr defaultRowHeight="15" x14ac:dyDescent="0.25"/>
  <cols>
    <col min="3" max="3" width="11.5703125" customWidth="1"/>
    <col min="4" max="4" width="14.85546875" customWidth="1"/>
    <col min="5" max="5" width="11.7109375" customWidth="1"/>
    <col min="6" max="6" width="14.42578125" customWidth="1"/>
    <col min="7" max="7" width="10.7109375" customWidth="1"/>
    <col min="8" max="8" width="14.140625" customWidth="1"/>
  </cols>
  <sheetData>
    <row r="4" spans="2:12" x14ac:dyDescent="0.25">
      <c r="B4" t="s">
        <v>74</v>
      </c>
      <c r="C4" s="1" t="s">
        <v>1</v>
      </c>
      <c r="D4" s="1" t="s">
        <v>29</v>
      </c>
      <c r="E4" s="1" t="s">
        <v>16</v>
      </c>
      <c r="F4" s="1" t="s">
        <v>29</v>
      </c>
      <c r="G4" s="1" t="s">
        <v>3</v>
      </c>
      <c r="H4" s="1"/>
      <c r="J4" t="s">
        <v>7</v>
      </c>
      <c r="K4" t="s">
        <v>3</v>
      </c>
    </row>
    <row r="5" spans="2:12" x14ac:dyDescent="0.25">
      <c r="C5" s="1" t="s">
        <v>6</v>
      </c>
      <c r="K5" t="s">
        <v>5</v>
      </c>
    </row>
    <row r="6" spans="2:12" x14ac:dyDescent="0.25">
      <c r="C6" s="1" t="s">
        <v>17</v>
      </c>
      <c r="D6" s="1" t="s">
        <v>17</v>
      </c>
      <c r="E6" s="1" t="s">
        <v>18</v>
      </c>
      <c r="F6" s="1" t="s">
        <v>18</v>
      </c>
    </row>
    <row r="7" spans="2:12" x14ac:dyDescent="0.25">
      <c r="C7" s="1" t="s">
        <v>2</v>
      </c>
      <c r="D7" s="1" t="s">
        <v>2</v>
      </c>
      <c r="E7" s="1" t="s">
        <v>2</v>
      </c>
      <c r="F7" s="1" t="s">
        <v>2</v>
      </c>
      <c r="G7" s="1" t="s">
        <v>4</v>
      </c>
      <c r="H7" s="1" t="s">
        <v>5</v>
      </c>
      <c r="J7">
        <v>60</v>
      </c>
      <c r="K7">
        <v>63.5</v>
      </c>
      <c r="L7" t="s">
        <v>28</v>
      </c>
    </row>
    <row r="8" spans="2:12" x14ac:dyDescent="0.25">
      <c r="J8">
        <v>70</v>
      </c>
      <c r="K8">
        <v>71.5</v>
      </c>
      <c r="L8" t="s">
        <v>27</v>
      </c>
    </row>
    <row r="9" spans="2:12" x14ac:dyDescent="0.25">
      <c r="C9" s="2"/>
      <c r="D9" s="1"/>
      <c r="E9" s="1">
        <v>4</v>
      </c>
      <c r="F9" s="2">
        <f>C11-E9</f>
        <v>-4.0000000000000036E-2</v>
      </c>
      <c r="G9" s="1" t="s">
        <v>22</v>
      </c>
      <c r="H9" s="1"/>
      <c r="J9">
        <v>80</v>
      </c>
      <c r="K9">
        <v>80.5</v>
      </c>
      <c r="L9" t="s">
        <v>26</v>
      </c>
    </row>
    <row r="10" spans="2:12" x14ac:dyDescent="0.25">
      <c r="C10" s="2"/>
      <c r="D10" s="1"/>
      <c r="E10" s="1"/>
      <c r="F10" s="1"/>
      <c r="G10" s="1" t="s">
        <v>23</v>
      </c>
      <c r="H10" s="1"/>
      <c r="J10">
        <v>100</v>
      </c>
      <c r="K10">
        <v>97.8</v>
      </c>
      <c r="L10" t="s">
        <v>25</v>
      </c>
    </row>
    <row r="11" spans="2:12" x14ac:dyDescent="0.25">
      <c r="B11">
        <v>19</v>
      </c>
      <c r="C11" s="2">
        <v>3.96</v>
      </c>
      <c r="D11" s="2">
        <f>C11-C11</f>
        <v>0</v>
      </c>
      <c r="E11" s="1">
        <v>3.97</v>
      </c>
      <c r="F11" s="2">
        <f>C11-E11</f>
        <v>-1.0000000000000231E-2</v>
      </c>
      <c r="G11" s="1" t="s">
        <v>19</v>
      </c>
      <c r="H11" s="1">
        <v>2</v>
      </c>
    </row>
    <row r="12" spans="2:12" x14ac:dyDescent="0.25">
      <c r="C12" s="2">
        <v>3.84</v>
      </c>
      <c r="D12" s="2">
        <f>C$11-C12</f>
        <v>0.12000000000000011</v>
      </c>
      <c r="E12" s="1"/>
      <c r="F12" s="2"/>
      <c r="G12" s="1" t="s">
        <v>20</v>
      </c>
      <c r="H12" s="1">
        <v>185</v>
      </c>
    </row>
    <row r="13" spans="2:12" x14ac:dyDescent="0.25">
      <c r="C13" s="2">
        <v>3.69</v>
      </c>
      <c r="D13" s="2">
        <f t="shared" ref="D13:D37" si="0">C$11-C13</f>
        <v>0.27</v>
      </c>
      <c r="E13" s="1"/>
      <c r="F13" s="2"/>
      <c r="G13" s="1">
        <v>2</v>
      </c>
      <c r="H13" s="1">
        <v>370</v>
      </c>
      <c r="J13" t="s">
        <v>8</v>
      </c>
      <c r="K13">
        <v>62.5</v>
      </c>
    </row>
    <row r="14" spans="2:12" x14ac:dyDescent="0.25">
      <c r="C14" s="2">
        <v>3.54</v>
      </c>
      <c r="D14" s="2">
        <f t="shared" si="0"/>
        <v>0.41999999999999993</v>
      </c>
      <c r="E14" s="1"/>
      <c r="F14" s="2"/>
      <c r="G14" s="1">
        <v>3</v>
      </c>
      <c r="H14" s="1">
        <v>555</v>
      </c>
    </row>
    <row r="15" spans="2:12" x14ac:dyDescent="0.25">
      <c r="C15" s="2">
        <v>3.38</v>
      </c>
      <c r="D15" s="2">
        <f t="shared" si="0"/>
        <v>0.58000000000000007</v>
      </c>
      <c r="E15" s="1">
        <v>3.4</v>
      </c>
      <c r="F15" s="2">
        <f>C11-E15</f>
        <v>0.56000000000000005</v>
      </c>
      <c r="G15" s="1">
        <v>4</v>
      </c>
      <c r="H15" s="1">
        <v>740</v>
      </c>
      <c r="J15" t="s">
        <v>9</v>
      </c>
    </row>
    <row r="16" spans="2:12" x14ac:dyDescent="0.25">
      <c r="C16" s="2">
        <v>3.32</v>
      </c>
      <c r="D16" s="2">
        <f t="shared" si="0"/>
        <v>0.64000000000000012</v>
      </c>
      <c r="E16" s="1"/>
      <c r="F16" s="1"/>
      <c r="G16" s="1" t="s">
        <v>21</v>
      </c>
      <c r="H16" s="1">
        <v>846.5</v>
      </c>
      <c r="J16" t="s">
        <v>11</v>
      </c>
      <c r="K16">
        <v>185</v>
      </c>
    </row>
    <row r="17" spans="3:11" x14ac:dyDescent="0.25">
      <c r="C17" s="2">
        <v>3.22</v>
      </c>
      <c r="D17" s="2">
        <f t="shared" si="0"/>
        <v>0.73999999999999977</v>
      </c>
      <c r="E17" s="1"/>
      <c r="F17" s="1"/>
      <c r="G17" s="1">
        <v>2</v>
      </c>
      <c r="H17" s="1">
        <v>953</v>
      </c>
      <c r="J17" t="s">
        <v>10</v>
      </c>
      <c r="K17">
        <v>106.5</v>
      </c>
    </row>
    <row r="18" spans="3:11" x14ac:dyDescent="0.25">
      <c r="C18" s="2">
        <v>3.15</v>
      </c>
      <c r="D18" s="2">
        <f t="shared" si="0"/>
        <v>0.81</v>
      </c>
      <c r="E18" s="1"/>
      <c r="F18" s="1"/>
      <c r="G18" s="1">
        <v>3</v>
      </c>
      <c r="H18" s="1">
        <v>1059.5</v>
      </c>
      <c r="J18" t="s">
        <v>12</v>
      </c>
      <c r="K18">
        <v>41</v>
      </c>
    </row>
    <row r="19" spans="3:11" x14ac:dyDescent="0.25">
      <c r="C19" s="2">
        <v>3.06</v>
      </c>
      <c r="D19" s="2">
        <f t="shared" si="0"/>
        <v>0.89999999999999991</v>
      </c>
      <c r="E19" s="1"/>
      <c r="F19" s="1"/>
      <c r="G19" s="1">
        <v>4</v>
      </c>
      <c r="H19" s="1">
        <v>1166</v>
      </c>
    </row>
    <row r="20" spans="3:11" x14ac:dyDescent="0.25">
      <c r="C20" s="2">
        <v>2.98</v>
      </c>
      <c r="D20" s="2">
        <f t="shared" si="0"/>
        <v>0.98</v>
      </c>
      <c r="E20" s="1"/>
      <c r="F20" s="1"/>
      <c r="G20" s="1">
        <v>5</v>
      </c>
      <c r="H20" s="1">
        <v>1272.5</v>
      </c>
      <c r="J20" t="s">
        <v>13</v>
      </c>
      <c r="K20">
        <v>162</v>
      </c>
    </row>
    <row r="21" spans="3:11" x14ac:dyDescent="0.25">
      <c r="C21" s="2">
        <v>2.89</v>
      </c>
      <c r="D21" s="2">
        <f t="shared" si="0"/>
        <v>1.0699999999999998</v>
      </c>
      <c r="E21" s="1">
        <v>2.9</v>
      </c>
      <c r="F21" s="2">
        <f>C11-E21</f>
        <v>1.06</v>
      </c>
      <c r="G21" s="1">
        <v>6</v>
      </c>
      <c r="H21" s="1">
        <v>1379</v>
      </c>
    </row>
    <row r="22" spans="3:11" x14ac:dyDescent="0.25">
      <c r="C22" s="2">
        <v>2.83</v>
      </c>
      <c r="D22" s="2">
        <f t="shared" si="0"/>
        <v>1.1299999999999999</v>
      </c>
      <c r="E22" s="1"/>
      <c r="F22" s="1"/>
      <c r="G22" s="1" t="s">
        <v>24</v>
      </c>
      <c r="H22" s="1">
        <v>1476.8</v>
      </c>
      <c r="J22" t="s">
        <v>14</v>
      </c>
      <c r="K22">
        <v>40.6</v>
      </c>
    </row>
    <row r="23" spans="3:11" x14ac:dyDescent="0.25">
      <c r="C23" s="2">
        <v>2.75</v>
      </c>
      <c r="D23" s="2">
        <f t="shared" si="0"/>
        <v>1.21</v>
      </c>
      <c r="E23" s="1"/>
      <c r="F23" s="1"/>
      <c r="G23" s="1">
        <v>2</v>
      </c>
      <c r="H23" s="1">
        <v>1574.6</v>
      </c>
      <c r="J23" t="s">
        <v>15</v>
      </c>
      <c r="K23">
        <v>32.9</v>
      </c>
    </row>
    <row r="24" spans="3:11" x14ac:dyDescent="0.25">
      <c r="C24" s="2">
        <v>2.68</v>
      </c>
      <c r="D24" s="2">
        <f t="shared" si="0"/>
        <v>1.2799999999999998</v>
      </c>
      <c r="E24" s="1"/>
      <c r="F24" s="1"/>
      <c r="G24" s="1">
        <v>3</v>
      </c>
      <c r="H24" s="1">
        <v>1672.4</v>
      </c>
    </row>
    <row r="25" spans="3:11" x14ac:dyDescent="0.25">
      <c r="C25" s="2">
        <v>2.62</v>
      </c>
      <c r="D25" s="2">
        <f t="shared" si="0"/>
        <v>1.3399999999999999</v>
      </c>
      <c r="E25" s="1"/>
      <c r="F25" s="1"/>
      <c r="G25" s="1" t="s">
        <v>26</v>
      </c>
      <c r="H25" s="1">
        <v>1752.9</v>
      </c>
    </row>
    <row r="26" spans="3:11" x14ac:dyDescent="0.25">
      <c r="C26" s="2">
        <v>2.56</v>
      </c>
      <c r="D26" s="2">
        <f t="shared" si="0"/>
        <v>1.4</v>
      </c>
      <c r="E26" s="1"/>
      <c r="F26" s="1"/>
      <c r="G26" s="1">
        <v>2</v>
      </c>
      <c r="H26" s="1">
        <v>1833.4</v>
      </c>
      <c r="J26" t="s">
        <v>70</v>
      </c>
    </row>
    <row r="27" spans="3:11" x14ac:dyDescent="0.25">
      <c r="C27" s="2">
        <v>2.4900000000000002</v>
      </c>
      <c r="D27" s="2">
        <f t="shared" si="0"/>
        <v>1.4699999999999998</v>
      </c>
      <c r="E27" s="1">
        <v>2.4900000000000002</v>
      </c>
      <c r="F27" s="2">
        <f>C11-E27</f>
        <v>1.4699999999999998</v>
      </c>
      <c r="G27" s="1">
        <v>3</v>
      </c>
      <c r="H27" s="1">
        <v>1913.9</v>
      </c>
      <c r="J27" t="s">
        <v>76</v>
      </c>
    </row>
    <row r="28" spans="3:11" x14ac:dyDescent="0.25">
      <c r="C28" s="2">
        <v>2.44</v>
      </c>
      <c r="D28" s="2">
        <f t="shared" si="0"/>
        <v>1.52</v>
      </c>
      <c r="E28" s="1"/>
      <c r="F28" s="1"/>
      <c r="G28" s="1" t="s">
        <v>27</v>
      </c>
      <c r="H28" s="1">
        <v>1985.4</v>
      </c>
      <c r="J28" t="s">
        <v>75</v>
      </c>
    </row>
    <row r="29" spans="3:11" x14ac:dyDescent="0.25">
      <c r="C29" s="2">
        <v>2.38</v>
      </c>
      <c r="D29" s="2">
        <f t="shared" si="0"/>
        <v>1.58</v>
      </c>
      <c r="E29" s="1"/>
      <c r="F29" s="1"/>
      <c r="G29" s="1">
        <v>2</v>
      </c>
      <c r="H29" s="1">
        <v>2056.9</v>
      </c>
      <c r="J29" t="s">
        <v>77</v>
      </c>
    </row>
    <row r="30" spans="3:11" x14ac:dyDescent="0.25">
      <c r="C30" s="2">
        <v>2.33</v>
      </c>
      <c r="D30" s="2">
        <f t="shared" si="0"/>
        <v>1.63</v>
      </c>
      <c r="E30" s="1"/>
      <c r="F30" s="1"/>
      <c r="G30" s="1">
        <v>3</v>
      </c>
      <c r="H30" s="1">
        <v>2128.4</v>
      </c>
    </row>
    <row r="31" spans="3:11" x14ac:dyDescent="0.25">
      <c r="C31" s="2">
        <v>2.27</v>
      </c>
      <c r="D31" s="2">
        <f t="shared" si="0"/>
        <v>1.69</v>
      </c>
      <c r="E31" s="1">
        <v>2.27</v>
      </c>
      <c r="F31" s="2">
        <f>C11-E31</f>
        <v>1.69</v>
      </c>
      <c r="G31" s="1">
        <v>4</v>
      </c>
      <c r="H31" s="1">
        <v>2199.9</v>
      </c>
    </row>
    <row r="32" spans="3:11" x14ac:dyDescent="0.25">
      <c r="C32" s="2">
        <v>2.2200000000000002</v>
      </c>
      <c r="D32" s="2">
        <f t="shared" si="0"/>
        <v>1.7399999999999998</v>
      </c>
      <c r="E32" s="1"/>
      <c r="F32" s="1"/>
      <c r="G32" s="1" t="s">
        <v>28</v>
      </c>
      <c r="H32" s="1">
        <v>2263.4</v>
      </c>
    </row>
    <row r="33" spans="2:8" x14ac:dyDescent="0.25">
      <c r="C33" s="2">
        <v>2.17</v>
      </c>
      <c r="D33" s="2">
        <f t="shared" si="0"/>
        <v>1.79</v>
      </c>
      <c r="E33" s="1"/>
      <c r="F33" s="1"/>
      <c r="G33" s="1">
        <v>2</v>
      </c>
      <c r="H33" s="1">
        <v>2390.4</v>
      </c>
    </row>
    <row r="34" spans="2:8" x14ac:dyDescent="0.25">
      <c r="C34" s="2">
        <v>2.13</v>
      </c>
      <c r="D34" s="2">
        <f t="shared" si="0"/>
        <v>1.83</v>
      </c>
      <c r="E34" s="1"/>
      <c r="F34" s="1"/>
      <c r="G34" s="1">
        <v>3</v>
      </c>
      <c r="H34" s="1">
        <v>2453.9</v>
      </c>
    </row>
    <row r="35" spans="2:8" x14ac:dyDescent="0.25">
      <c r="C35" s="2">
        <v>2.0699999999999998</v>
      </c>
      <c r="D35" s="2">
        <f t="shared" si="0"/>
        <v>1.8900000000000001</v>
      </c>
      <c r="E35" s="1"/>
      <c r="F35" s="1"/>
      <c r="G35" s="3">
        <v>4</v>
      </c>
      <c r="H35" s="1">
        <v>2517.4</v>
      </c>
    </row>
    <row r="36" spans="2:8" x14ac:dyDescent="0.25">
      <c r="C36" s="2">
        <v>2.0299999999999998</v>
      </c>
      <c r="D36" s="2">
        <f>C$11-C36</f>
        <v>1.9300000000000002</v>
      </c>
      <c r="E36" s="1"/>
      <c r="F36" s="1"/>
      <c r="G36" s="3">
        <v>5</v>
      </c>
      <c r="H36" s="1">
        <v>2580.9</v>
      </c>
    </row>
    <row r="37" spans="2:8" x14ac:dyDescent="0.25">
      <c r="B37">
        <v>19.2</v>
      </c>
      <c r="C37" s="2">
        <v>1.98</v>
      </c>
      <c r="D37" s="2">
        <f t="shared" si="0"/>
        <v>1.98</v>
      </c>
      <c r="E37" s="1">
        <v>1.98</v>
      </c>
      <c r="F37" s="2">
        <f>C11-E37</f>
        <v>1.98</v>
      </c>
      <c r="G37" s="1">
        <v>6</v>
      </c>
      <c r="H37" s="1">
        <v>2644.4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8"/>
  <sheetViews>
    <sheetView topLeftCell="A4" workbookViewId="0">
      <selection activeCell="F16" sqref="F12:F16"/>
    </sheetView>
  </sheetViews>
  <sheetFormatPr defaultRowHeight="15" x14ac:dyDescent="0.25"/>
  <cols>
    <col min="3" max="3" width="11.28515625" customWidth="1"/>
    <col min="4" max="4" width="14.42578125" customWidth="1"/>
    <col min="5" max="5" width="10.85546875" customWidth="1"/>
    <col min="6" max="6" width="13.5703125" customWidth="1"/>
    <col min="7" max="7" width="9.140625" customWidth="1"/>
    <col min="8" max="8" width="14.28515625" customWidth="1"/>
  </cols>
  <sheetData>
    <row r="1" spans="3:13" ht="26.25" x14ac:dyDescent="0.4">
      <c r="F1" s="4" t="s">
        <v>0</v>
      </c>
      <c r="L1" t="s">
        <v>87</v>
      </c>
    </row>
    <row r="2" spans="3:13" x14ac:dyDescent="0.25">
      <c r="H2" t="s">
        <v>92</v>
      </c>
    </row>
    <row r="5" spans="3:13" x14ac:dyDescent="0.25">
      <c r="C5" s="1" t="s">
        <v>1</v>
      </c>
      <c r="D5" s="1" t="s">
        <v>29</v>
      </c>
      <c r="E5" s="1" t="s">
        <v>16</v>
      </c>
      <c r="F5" s="1" t="s">
        <v>29</v>
      </c>
      <c r="G5" s="1" t="s">
        <v>3</v>
      </c>
      <c r="H5" s="1"/>
      <c r="K5" s="1" t="s">
        <v>7</v>
      </c>
      <c r="L5" s="1" t="s">
        <v>3</v>
      </c>
      <c r="M5" s="1"/>
    </row>
    <row r="6" spans="3:13" x14ac:dyDescent="0.25">
      <c r="C6" s="1" t="s">
        <v>6</v>
      </c>
      <c r="K6" s="1"/>
      <c r="L6" s="1" t="s">
        <v>5</v>
      </c>
      <c r="M6" s="1"/>
    </row>
    <row r="7" spans="3:13" x14ac:dyDescent="0.25">
      <c r="C7" s="1" t="s">
        <v>17</v>
      </c>
      <c r="D7" s="1" t="s">
        <v>17</v>
      </c>
      <c r="E7" s="1" t="s">
        <v>18</v>
      </c>
      <c r="F7" s="1" t="s">
        <v>18</v>
      </c>
      <c r="K7" s="1"/>
      <c r="L7" s="1"/>
      <c r="M7" s="1"/>
    </row>
    <row r="8" spans="3:13" x14ac:dyDescent="0.25">
      <c r="C8" s="1" t="s">
        <v>2</v>
      </c>
      <c r="D8" s="1" t="s">
        <v>2</v>
      </c>
      <c r="E8" s="1" t="s">
        <v>2</v>
      </c>
      <c r="F8" s="1" t="s">
        <v>2</v>
      </c>
      <c r="G8" s="1" t="s">
        <v>4</v>
      </c>
      <c r="H8" s="1" t="s">
        <v>5</v>
      </c>
      <c r="K8" s="1">
        <v>60</v>
      </c>
      <c r="L8" s="1">
        <v>63.5</v>
      </c>
      <c r="M8" s="1" t="s">
        <v>28</v>
      </c>
    </row>
    <row r="9" spans="3:13" x14ac:dyDescent="0.25">
      <c r="K9" s="1">
        <v>70</v>
      </c>
      <c r="L9" s="1">
        <v>71.5</v>
      </c>
      <c r="M9" s="1" t="s">
        <v>27</v>
      </c>
    </row>
    <row r="10" spans="3:13" x14ac:dyDescent="0.25">
      <c r="C10" s="1"/>
      <c r="D10" s="1"/>
      <c r="E10" s="1">
        <v>4.26</v>
      </c>
      <c r="F10" s="1"/>
      <c r="G10" s="1" t="s">
        <v>22</v>
      </c>
      <c r="H10" s="1"/>
      <c r="K10" s="1">
        <v>80</v>
      </c>
      <c r="L10" s="1">
        <v>80.5</v>
      </c>
      <c r="M10" s="1" t="s">
        <v>26</v>
      </c>
    </row>
    <row r="11" spans="3:13" x14ac:dyDescent="0.25">
      <c r="C11" s="1"/>
      <c r="D11" s="1"/>
      <c r="E11" s="1"/>
      <c r="F11" s="1"/>
      <c r="G11" s="1" t="s">
        <v>23</v>
      </c>
      <c r="H11" s="1"/>
      <c r="K11" s="1">
        <v>100</v>
      </c>
      <c r="L11" s="1">
        <v>97.8</v>
      </c>
      <c r="M11" s="1" t="s">
        <v>25</v>
      </c>
    </row>
    <row r="12" spans="3:13" x14ac:dyDescent="0.25">
      <c r="C12" s="2">
        <v>4.2300000000000004</v>
      </c>
      <c r="D12" s="2">
        <f>C12-C12</f>
        <v>0</v>
      </c>
      <c r="E12" s="1">
        <v>4.13</v>
      </c>
      <c r="F12" s="2">
        <f t="shared" ref="F12:F15" si="0">C$12-E12</f>
        <v>0.10000000000000053</v>
      </c>
      <c r="G12" s="1" t="s">
        <v>19</v>
      </c>
      <c r="H12" s="1">
        <v>0</v>
      </c>
      <c r="K12" s="1"/>
      <c r="L12" s="1"/>
      <c r="M12" s="1"/>
    </row>
    <row r="13" spans="3:13" x14ac:dyDescent="0.25">
      <c r="C13" s="2">
        <v>4.01</v>
      </c>
      <c r="D13" s="2">
        <f>C$12-C13</f>
        <v>0.22000000000000064</v>
      </c>
      <c r="E13" s="1">
        <v>3.93</v>
      </c>
      <c r="F13" s="2">
        <f t="shared" si="0"/>
        <v>0.30000000000000027</v>
      </c>
      <c r="G13" s="1" t="s">
        <v>20</v>
      </c>
      <c r="H13" s="1">
        <f>L17</f>
        <v>185</v>
      </c>
      <c r="K13" s="1"/>
      <c r="L13" s="1"/>
      <c r="M13" s="1"/>
    </row>
    <row r="14" spans="3:13" x14ac:dyDescent="0.25">
      <c r="C14" s="1">
        <v>3.76</v>
      </c>
      <c r="D14" s="2">
        <f t="shared" ref="D14:D38" si="1">C$12-C14</f>
        <v>0.47000000000000064</v>
      </c>
      <c r="E14" s="1">
        <v>3.71</v>
      </c>
      <c r="F14" s="2">
        <f t="shared" si="0"/>
        <v>0.52000000000000046</v>
      </c>
      <c r="G14" s="1">
        <v>2</v>
      </c>
      <c r="H14" s="1">
        <v>370</v>
      </c>
      <c r="K14" s="1" t="s">
        <v>8</v>
      </c>
      <c r="L14" s="1">
        <v>62.5</v>
      </c>
      <c r="M14" s="1"/>
    </row>
    <row r="15" spans="3:13" x14ac:dyDescent="0.25">
      <c r="C15" s="1">
        <v>3.55</v>
      </c>
      <c r="D15" s="2">
        <f t="shared" si="1"/>
        <v>0.6800000000000006</v>
      </c>
      <c r="E15" s="1">
        <v>3.48</v>
      </c>
      <c r="F15" s="2">
        <f t="shared" si="0"/>
        <v>0.75000000000000044</v>
      </c>
      <c r="G15" s="1">
        <v>3</v>
      </c>
      <c r="H15" s="1">
        <v>555</v>
      </c>
      <c r="K15" s="1"/>
      <c r="L15" s="1"/>
      <c r="M15" s="1"/>
    </row>
    <row r="16" spans="3:13" x14ac:dyDescent="0.25">
      <c r="C16" s="1">
        <v>3.32</v>
      </c>
      <c r="D16" s="2">
        <f t="shared" si="1"/>
        <v>0.91000000000000059</v>
      </c>
      <c r="E16" s="1">
        <v>3.29</v>
      </c>
      <c r="F16" s="2">
        <f>C$12-E16</f>
        <v>0.94000000000000039</v>
      </c>
      <c r="G16" s="1">
        <v>4</v>
      </c>
      <c r="H16" s="1">
        <v>740</v>
      </c>
      <c r="K16" s="1" t="s">
        <v>9</v>
      </c>
      <c r="L16" s="1"/>
      <c r="M16" s="1"/>
    </row>
    <row r="17" spans="3:13" x14ac:dyDescent="0.25">
      <c r="C17" s="1">
        <v>3.18</v>
      </c>
      <c r="D17" s="2">
        <f t="shared" si="1"/>
        <v>1.0500000000000003</v>
      </c>
      <c r="E17" s="1"/>
      <c r="F17" s="1"/>
      <c r="G17" s="1" t="s">
        <v>21</v>
      </c>
      <c r="H17" s="1">
        <v>846.5</v>
      </c>
      <c r="K17" s="1" t="s">
        <v>11</v>
      </c>
      <c r="L17" s="1">
        <v>185</v>
      </c>
      <c r="M17" s="1"/>
    </row>
    <row r="18" spans="3:13" x14ac:dyDescent="0.25">
      <c r="C18" s="1">
        <v>3.01</v>
      </c>
      <c r="D18" s="2">
        <f t="shared" si="1"/>
        <v>1.2200000000000006</v>
      </c>
      <c r="E18" s="1"/>
      <c r="F18" s="1"/>
      <c r="G18" s="1">
        <v>2</v>
      </c>
      <c r="H18" s="1">
        <v>953</v>
      </c>
      <c r="K18" s="1" t="s">
        <v>10</v>
      </c>
      <c r="L18" s="1">
        <v>106.5</v>
      </c>
      <c r="M18" s="1"/>
    </row>
    <row r="19" spans="3:13" x14ac:dyDescent="0.25">
      <c r="C19" s="1">
        <v>2.92</v>
      </c>
      <c r="D19" s="2">
        <f t="shared" si="1"/>
        <v>1.3100000000000005</v>
      </c>
      <c r="E19" s="1"/>
      <c r="F19" s="1"/>
      <c r="G19" s="1">
        <v>3</v>
      </c>
      <c r="H19" s="1">
        <v>1059.5</v>
      </c>
      <c r="K19" s="1" t="s">
        <v>12</v>
      </c>
      <c r="L19" s="1">
        <v>41</v>
      </c>
      <c r="M19" s="1"/>
    </row>
    <row r="20" spans="3:13" x14ac:dyDescent="0.25">
      <c r="C20" s="1">
        <v>2.78</v>
      </c>
      <c r="D20" s="2">
        <f t="shared" si="1"/>
        <v>1.4500000000000006</v>
      </c>
      <c r="E20" s="1"/>
      <c r="F20" s="1"/>
      <c r="G20" s="1">
        <v>4</v>
      </c>
      <c r="H20" s="1">
        <v>1166</v>
      </c>
      <c r="K20" s="1"/>
      <c r="L20" s="1"/>
      <c r="M20" s="1"/>
    </row>
    <row r="21" spans="3:13" x14ac:dyDescent="0.25">
      <c r="C21" s="1">
        <v>2.66</v>
      </c>
      <c r="D21" s="2">
        <f t="shared" si="1"/>
        <v>1.5700000000000003</v>
      </c>
      <c r="E21" s="1"/>
      <c r="F21" s="1"/>
      <c r="G21" s="1">
        <v>5</v>
      </c>
      <c r="H21" s="1">
        <v>1272.5</v>
      </c>
      <c r="K21" s="1" t="s">
        <v>13</v>
      </c>
      <c r="L21" s="1">
        <v>162</v>
      </c>
      <c r="M21" s="1"/>
    </row>
    <row r="22" spans="3:13" x14ac:dyDescent="0.25">
      <c r="C22" s="1">
        <v>2.54</v>
      </c>
      <c r="D22" s="2">
        <f t="shared" si="1"/>
        <v>1.6900000000000004</v>
      </c>
      <c r="E22" s="1">
        <v>2.4900000000000002</v>
      </c>
      <c r="F22" s="2">
        <f>C12-E22</f>
        <v>1.7400000000000002</v>
      </c>
      <c r="G22" s="1">
        <v>6</v>
      </c>
      <c r="H22" s="1">
        <v>1379</v>
      </c>
      <c r="K22" s="1"/>
      <c r="L22" s="1"/>
      <c r="M22" s="1"/>
    </row>
    <row r="23" spans="3:13" x14ac:dyDescent="0.25">
      <c r="C23" s="1">
        <v>2.4</v>
      </c>
      <c r="D23" s="2">
        <f t="shared" si="1"/>
        <v>1.8300000000000005</v>
      </c>
      <c r="E23" s="1"/>
      <c r="F23" s="1"/>
      <c r="G23" s="1" t="s">
        <v>24</v>
      </c>
      <c r="H23" s="1">
        <v>1476.8</v>
      </c>
      <c r="K23" s="1" t="s">
        <v>14</v>
      </c>
      <c r="L23" s="1">
        <v>40.6</v>
      </c>
      <c r="M23" s="1"/>
    </row>
    <row r="24" spans="3:13" x14ac:dyDescent="0.25">
      <c r="C24" s="1">
        <v>2.27</v>
      </c>
      <c r="D24" s="2">
        <f t="shared" si="1"/>
        <v>1.9600000000000004</v>
      </c>
      <c r="E24" s="1"/>
      <c r="F24" s="1"/>
      <c r="G24" s="1">
        <v>2</v>
      </c>
      <c r="H24" s="1">
        <v>1574.6</v>
      </c>
      <c r="K24" s="1" t="s">
        <v>15</v>
      </c>
      <c r="L24" s="1">
        <v>32.9</v>
      </c>
      <c r="M24" s="1"/>
    </row>
    <row r="25" spans="3:13" x14ac:dyDescent="0.25">
      <c r="C25" s="1">
        <v>2.14</v>
      </c>
      <c r="D25" s="2">
        <f t="shared" si="1"/>
        <v>2.0900000000000003</v>
      </c>
      <c r="E25" s="1">
        <v>2.12</v>
      </c>
      <c r="F25" s="2">
        <f>C12-E25</f>
        <v>2.1100000000000003</v>
      </c>
      <c r="G25" s="1">
        <v>3</v>
      </c>
      <c r="H25" s="1">
        <v>1672.4</v>
      </c>
      <c r="K25" s="1"/>
      <c r="L25" s="1"/>
      <c r="M25" s="1"/>
    </row>
    <row r="26" spans="3:13" x14ac:dyDescent="0.25">
      <c r="C26" s="1">
        <v>2.0499999999999998</v>
      </c>
      <c r="D26" s="2">
        <f t="shared" si="1"/>
        <v>2.1800000000000006</v>
      </c>
      <c r="E26" s="1"/>
      <c r="F26" s="1"/>
      <c r="G26" s="1" t="s">
        <v>26</v>
      </c>
      <c r="H26" s="1">
        <v>1752.9</v>
      </c>
      <c r="K26" s="1"/>
      <c r="L26" s="1"/>
      <c r="M26" s="1"/>
    </row>
    <row r="27" spans="3:13" x14ac:dyDescent="0.25">
      <c r="C27" s="1">
        <v>1.94</v>
      </c>
      <c r="D27" s="2">
        <f t="shared" si="1"/>
        <v>2.2900000000000005</v>
      </c>
      <c r="E27" s="1"/>
      <c r="F27" s="1"/>
      <c r="G27" s="1">
        <v>2</v>
      </c>
      <c r="H27" s="1">
        <v>1833.4</v>
      </c>
      <c r="K27" s="1" t="s">
        <v>70</v>
      </c>
      <c r="L27" s="1"/>
      <c r="M27" s="1"/>
    </row>
    <row r="28" spans="3:13" x14ac:dyDescent="0.25">
      <c r="C28" s="1">
        <v>1.85</v>
      </c>
      <c r="D28" s="2">
        <f t="shared" si="1"/>
        <v>2.3800000000000003</v>
      </c>
      <c r="E28" s="1">
        <v>1.79</v>
      </c>
      <c r="F28" s="2">
        <f>C12-E28</f>
        <v>2.4400000000000004</v>
      </c>
      <c r="G28" s="1">
        <v>3</v>
      </c>
      <c r="H28" s="1">
        <v>1913.9</v>
      </c>
      <c r="K28" s="1" t="s">
        <v>67</v>
      </c>
      <c r="L28" s="1"/>
      <c r="M28" s="1"/>
    </row>
    <row r="29" spans="3:13" x14ac:dyDescent="0.25">
      <c r="C29" s="1">
        <v>1.76</v>
      </c>
      <c r="D29" s="2">
        <f t="shared" si="1"/>
        <v>2.4700000000000006</v>
      </c>
      <c r="E29" s="1"/>
      <c r="F29" s="1"/>
      <c r="G29" s="1" t="s">
        <v>27</v>
      </c>
      <c r="H29" s="1">
        <v>1985.4</v>
      </c>
      <c r="K29" s="1" t="s">
        <v>68</v>
      </c>
      <c r="L29" s="1"/>
      <c r="M29" s="1"/>
    </row>
    <row r="30" spans="3:13" x14ac:dyDescent="0.25">
      <c r="C30" s="1">
        <v>1.67</v>
      </c>
      <c r="D30" s="2">
        <f t="shared" si="1"/>
        <v>2.5600000000000005</v>
      </c>
      <c r="E30" s="1"/>
      <c r="F30" s="1"/>
      <c r="G30" s="1">
        <v>2</v>
      </c>
      <c r="H30" s="1">
        <v>2056.9</v>
      </c>
      <c r="K30" s="1" t="s">
        <v>85</v>
      </c>
      <c r="L30" s="1"/>
      <c r="M30" s="1"/>
    </row>
    <row r="31" spans="3:13" x14ac:dyDescent="0.25">
      <c r="C31" s="1">
        <v>1.58</v>
      </c>
      <c r="D31" s="2">
        <f t="shared" si="1"/>
        <v>2.6500000000000004</v>
      </c>
      <c r="E31" s="1"/>
      <c r="F31" s="1"/>
      <c r="G31" s="1">
        <v>3</v>
      </c>
      <c r="H31" s="1">
        <v>2128.4</v>
      </c>
      <c r="K31" s="1"/>
      <c r="L31" s="1"/>
      <c r="M31" s="1"/>
    </row>
    <row r="32" spans="3:13" x14ac:dyDescent="0.25">
      <c r="C32" s="1">
        <v>1.5</v>
      </c>
      <c r="D32" s="2">
        <f t="shared" si="1"/>
        <v>2.7300000000000004</v>
      </c>
      <c r="E32" s="1">
        <v>1.47</v>
      </c>
      <c r="F32" s="2">
        <f>C12-E32</f>
        <v>2.7600000000000007</v>
      </c>
      <c r="G32" s="1">
        <v>4</v>
      </c>
      <c r="H32" s="1">
        <v>2199.9</v>
      </c>
      <c r="K32" s="1" t="s">
        <v>80</v>
      </c>
      <c r="L32" s="1">
        <v>379.9</v>
      </c>
      <c r="M32" s="1" t="s">
        <v>5</v>
      </c>
    </row>
    <row r="33" spans="3:13" x14ac:dyDescent="0.25">
      <c r="C33" s="1">
        <v>1.42</v>
      </c>
      <c r="D33" s="2">
        <f t="shared" si="1"/>
        <v>2.8100000000000005</v>
      </c>
      <c r="E33" s="1"/>
      <c r="F33" s="1"/>
      <c r="G33" s="1" t="s">
        <v>28</v>
      </c>
      <c r="H33" s="1">
        <v>2263.4</v>
      </c>
      <c r="K33" s="1" t="s">
        <v>81</v>
      </c>
      <c r="L33" s="1">
        <v>286.2</v>
      </c>
      <c r="M33" s="1"/>
    </row>
    <row r="34" spans="3:13" x14ac:dyDescent="0.25">
      <c r="C34" s="1">
        <v>1.34</v>
      </c>
      <c r="D34" s="2">
        <f t="shared" si="1"/>
        <v>2.8900000000000006</v>
      </c>
      <c r="E34" s="1"/>
      <c r="F34" s="1"/>
      <c r="G34" s="1">
        <v>2</v>
      </c>
      <c r="H34" s="1">
        <v>2390.4</v>
      </c>
      <c r="K34" s="1" t="s">
        <v>82</v>
      </c>
      <c r="L34" s="1">
        <v>242.2</v>
      </c>
      <c r="M34" s="1"/>
    </row>
    <row r="35" spans="3:13" x14ac:dyDescent="0.25">
      <c r="C35" s="1">
        <v>1.25</v>
      </c>
      <c r="D35" s="2">
        <f t="shared" si="1"/>
        <v>2.9800000000000004</v>
      </c>
      <c r="E35" s="1"/>
      <c r="F35" s="1"/>
      <c r="G35" s="1">
        <v>3</v>
      </c>
      <c r="H35" s="1">
        <v>2453.9</v>
      </c>
      <c r="K35" s="1" t="s">
        <v>83</v>
      </c>
      <c r="L35" s="1">
        <v>293.10000000000002</v>
      </c>
      <c r="M35" s="1"/>
    </row>
    <row r="36" spans="3:13" x14ac:dyDescent="0.25">
      <c r="C36" s="1">
        <v>1.17</v>
      </c>
      <c r="D36" s="2">
        <f t="shared" si="1"/>
        <v>3.0600000000000005</v>
      </c>
      <c r="E36" s="1"/>
      <c r="F36" s="1"/>
      <c r="G36" s="3">
        <v>4</v>
      </c>
      <c r="H36" s="1">
        <v>2517.4</v>
      </c>
      <c r="K36" s="1" t="s">
        <v>84</v>
      </c>
      <c r="L36" s="1">
        <v>640.4</v>
      </c>
      <c r="M36" s="1"/>
    </row>
    <row r="37" spans="3:13" x14ac:dyDescent="0.25">
      <c r="C37" s="1">
        <v>1.0900000000000001</v>
      </c>
      <c r="D37" s="2">
        <f t="shared" si="1"/>
        <v>3.1400000000000006</v>
      </c>
      <c r="E37" s="1"/>
      <c r="F37" s="1"/>
      <c r="G37" s="3">
        <v>5</v>
      </c>
      <c r="H37" s="1">
        <v>2580.9</v>
      </c>
    </row>
    <row r="38" spans="3:13" x14ac:dyDescent="0.25">
      <c r="C38" s="1">
        <v>1.01</v>
      </c>
      <c r="D38" s="2">
        <f t="shared" si="1"/>
        <v>3.2200000000000006</v>
      </c>
      <c r="E38" s="1">
        <v>1.01</v>
      </c>
      <c r="F38" s="2">
        <f>C12-E38</f>
        <v>3.2200000000000006</v>
      </c>
      <c r="G38" s="1">
        <v>6</v>
      </c>
      <c r="H38" s="1">
        <v>2644.4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9"/>
  <sheetViews>
    <sheetView topLeftCell="A7" workbookViewId="0">
      <selection activeCell="G2" sqref="G2"/>
    </sheetView>
  </sheetViews>
  <sheetFormatPr defaultRowHeight="15" x14ac:dyDescent="0.25"/>
  <cols>
    <col min="3" max="3" width="10.28515625" customWidth="1"/>
    <col min="4" max="4" width="13.7109375" customWidth="1"/>
    <col min="5" max="5" width="10.5703125" customWidth="1"/>
    <col min="6" max="6" width="14.140625" customWidth="1"/>
    <col min="7" max="7" width="11.42578125" customWidth="1"/>
  </cols>
  <sheetData>
    <row r="1" spans="3:13" ht="26.25" x14ac:dyDescent="0.4">
      <c r="F1" s="4" t="s">
        <v>0</v>
      </c>
      <c r="L1" t="s">
        <v>87</v>
      </c>
    </row>
    <row r="2" spans="3:13" x14ac:dyDescent="0.25">
      <c r="G2" t="s">
        <v>91</v>
      </c>
    </row>
    <row r="4" spans="3:13" x14ac:dyDescent="0.25">
      <c r="C4" s="1" t="s">
        <v>1</v>
      </c>
      <c r="D4" s="1" t="s">
        <v>29</v>
      </c>
      <c r="E4" s="1" t="s">
        <v>16</v>
      </c>
      <c r="F4" s="1" t="s">
        <v>29</v>
      </c>
      <c r="G4" s="1" t="s">
        <v>3</v>
      </c>
      <c r="H4" s="1"/>
    </row>
    <row r="5" spans="3:13" x14ac:dyDescent="0.25">
      <c r="C5" s="1" t="s">
        <v>6</v>
      </c>
    </row>
    <row r="6" spans="3:13" x14ac:dyDescent="0.25">
      <c r="C6" s="1" t="s">
        <v>17</v>
      </c>
      <c r="D6" s="1" t="s">
        <v>17</v>
      </c>
      <c r="E6" s="1" t="s">
        <v>18</v>
      </c>
      <c r="F6" s="1" t="s">
        <v>18</v>
      </c>
    </row>
    <row r="7" spans="3:13" x14ac:dyDescent="0.25">
      <c r="C7" s="1" t="s">
        <v>2</v>
      </c>
      <c r="D7" s="1" t="s">
        <v>2</v>
      </c>
      <c r="E7" s="1" t="s">
        <v>2</v>
      </c>
      <c r="F7" s="1" t="s">
        <v>2</v>
      </c>
      <c r="G7" s="1" t="s">
        <v>4</v>
      </c>
      <c r="H7" s="1" t="s">
        <v>5</v>
      </c>
    </row>
    <row r="9" spans="3:13" x14ac:dyDescent="0.25">
      <c r="C9" s="1"/>
      <c r="D9" s="1"/>
      <c r="E9" s="1">
        <v>4.26</v>
      </c>
      <c r="F9" s="2">
        <f t="shared" ref="F9:F14" si="0">C$11-E9</f>
        <v>-4.0000000000000036E-2</v>
      </c>
      <c r="G9" s="1" t="s">
        <v>22</v>
      </c>
      <c r="H9" s="1"/>
      <c r="K9" s="1" t="s">
        <v>7</v>
      </c>
      <c r="L9" s="1" t="s">
        <v>3</v>
      </c>
      <c r="M9" s="1"/>
    </row>
    <row r="10" spans="3:13" x14ac:dyDescent="0.25">
      <c r="C10" s="1"/>
      <c r="D10" s="1"/>
      <c r="E10" s="1"/>
      <c r="F10" s="2"/>
      <c r="G10" s="1" t="s">
        <v>23</v>
      </c>
      <c r="H10" s="1"/>
      <c r="K10" s="1"/>
      <c r="L10" s="1" t="s">
        <v>5</v>
      </c>
      <c r="M10" s="1"/>
    </row>
    <row r="11" spans="3:13" x14ac:dyDescent="0.25">
      <c r="C11" s="2">
        <v>4.22</v>
      </c>
      <c r="D11" s="2">
        <f>C11-C11</f>
        <v>0</v>
      </c>
      <c r="E11" s="1">
        <v>4.1500000000000004</v>
      </c>
      <c r="F11" s="2">
        <f t="shared" si="0"/>
        <v>6.9999999999999396E-2</v>
      </c>
      <c r="G11" s="1" t="s">
        <v>19</v>
      </c>
      <c r="H11" s="1">
        <v>0</v>
      </c>
      <c r="K11" s="1">
        <v>60</v>
      </c>
      <c r="L11" s="1">
        <v>63.5</v>
      </c>
      <c r="M11" s="1" t="s">
        <v>28</v>
      </c>
    </row>
    <row r="12" spans="3:13" x14ac:dyDescent="0.25">
      <c r="C12" s="1">
        <v>3.99</v>
      </c>
      <c r="D12" s="2">
        <f t="shared" ref="D12:D37" si="1">C$11-C12</f>
        <v>0.22999999999999954</v>
      </c>
      <c r="E12" s="1">
        <v>3.89</v>
      </c>
      <c r="F12" s="2">
        <f t="shared" si="0"/>
        <v>0.32999999999999963</v>
      </c>
      <c r="G12" s="1" t="s">
        <v>20</v>
      </c>
      <c r="H12" s="1">
        <v>185</v>
      </c>
      <c r="K12" s="1">
        <v>70</v>
      </c>
      <c r="L12" s="1">
        <v>71.5</v>
      </c>
      <c r="M12" s="1" t="s">
        <v>27</v>
      </c>
    </row>
    <row r="13" spans="3:13" x14ac:dyDescent="0.25">
      <c r="C13" s="1">
        <v>3.74</v>
      </c>
      <c r="D13" s="2">
        <f t="shared" si="1"/>
        <v>0.47999999999999954</v>
      </c>
      <c r="E13" s="1">
        <v>3.7</v>
      </c>
      <c r="F13" s="2">
        <f t="shared" si="0"/>
        <v>0.51999999999999957</v>
      </c>
      <c r="G13" s="14">
        <v>2</v>
      </c>
      <c r="H13" s="1">
        <v>370</v>
      </c>
      <c r="K13" s="1">
        <v>80</v>
      </c>
      <c r="L13" s="1">
        <v>80.5</v>
      </c>
      <c r="M13" s="1" t="s">
        <v>26</v>
      </c>
    </row>
    <row r="14" spans="3:13" x14ac:dyDescent="0.25">
      <c r="C14" s="1">
        <v>3.49</v>
      </c>
      <c r="D14" s="2">
        <f t="shared" si="1"/>
        <v>0.72999999999999954</v>
      </c>
      <c r="E14" s="1">
        <v>3.43</v>
      </c>
      <c r="F14" s="2">
        <f t="shared" si="0"/>
        <v>0.78999999999999959</v>
      </c>
      <c r="G14" s="14">
        <v>3</v>
      </c>
      <c r="H14" s="1">
        <v>555</v>
      </c>
      <c r="K14" s="1">
        <v>100</v>
      </c>
      <c r="L14" s="1">
        <v>97.8</v>
      </c>
      <c r="M14" s="1" t="s">
        <v>25</v>
      </c>
    </row>
    <row r="15" spans="3:13" x14ac:dyDescent="0.25">
      <c r="C15" s="1">
        <v>3.25</v>
      </c>
      <c r="D15" s="2">
        <f t="shared" si="1"/>
        <v>0.96999999999999975</v>
      </c>
      <c r="E15" s="1">
        <v>3.19</v>
      </c>
      <c r="F15" s="2">
        <f>C$11-E15</f>
        <v>1.0299999999999998</v>
      </c>
      <c r="G15" s="14">
        <v>4</v>
      </c>
      <c r="H15" s="1">
        <v>740</v>
      </c>
      <c r="K15" s="1"/>
      <c r="L15" s="1"/>
      <c r="M15" s="1"/>
    </row>
    <row r="16" spans="3:13" x14ac:dyDescent="0.25">
      <c r="C16" s="1">
        <v>3.12</v>
      </c>
      <c r="D16" s="2">
        <f t="shared" si="1"/>
        <v>1.0999999999999996</v>
      </c>
      <c r="E16" s="1"/>
      <c r="F16" s="1"/>
      <c r="G16" s="14" t="s">
        <v>21</v>
      </c>
      <c r="H16" s="1">
        <v>846.5</v>
      </c>
      <c r="K16" s="1"/>
      <c r="L16" s="1"/>
      <c r="M16" s="1"/>
    </row>
    <row r="17" spans="3:13" x14ac:dyDescent="0.25">
      <c r="C17" s="1">
        <v>2.96</v>
      </c>
      <c r="D17" s="2">
        <f t="shared" si="1"/>
        <v>1.2599999999999998</v>
      </c>
      <c r="E17" s="1"/>
      <c r="F17" s="1"/>
      <c r="G17" s="14">
        <v>2</v>
      </c>
      <c r="H17" s="1">
        <v>953</v>
      </c>
      <c r="K17" s="1" t="s">
        <v>8</v>
      </c>
      <c r="L17" s="1">
        <v>62.5</v>
      </c>
      <c r="M17" s="1"/>
    </row>
    <row r="18" spans="3:13" x14ac:dyDescent="0.25">
      <c r="C18" s="1">
        <v>2.81</v>
      </c>
      <c r="D18" s="2">
        <f t="shared" si="1"/>
        <v>1.4099999999999997</v>
      </c>
      <c r="E18" s="1"/>
      <c r="F18" s="1"/>
      <c r="G18" s="14">
        <v>3</v>
      </c>
      <c r="H18" s="1">
        <v>1059.5</v>
      </c>
      <c r="K18" s="1"/>
      <c r="L18" s="1"/>
      <c r="M18" s="1"/>
    </row>
    <row r="19" spans="3:13" x14ac:dyDescent="0.25">
      <c r="C19" s="1">
        <v>2.66</v>
      </c>
      <c r="D19" s="2">
        <f t="shared" si="1"/>
        <v>1.5599999999999996</v>
      </c>
      <c r="E19" s="1"/>
      <c r="F19" s="1"/>
      <c r="G19" s="14">
        <v>4</v>
      </c>
      <c r="H19" s="1">
        <v>1166</v>
      </c>
      <c r="K19" s="1" t="s">
        <v>9</v>
      </c>
      <c r="L19" s="1"/>
      <c r="M19" s="1"/>
    </row>
    <row r="20" spans="3:13" x14ac:dyDescent="0.25">
      <c r="C20" s="1">
        <v>2.54</v>
      </c>
      <c r="D20" s="2">
        <f t="shared" si="1"/>
        <v>1.6799999999999997</v>
      </c>
      <c r="E20" s="1"/>
      <c r="F20" s="1"/>
      <c r="G20" s="14">
        <v>5</v>
      </c>
      <c r="H20" s="1">
        <v>1272.5</v>
      </c>
      <c r="K20" s="1" t="s">
        <v>11</v>
      </c>
      <c r="L20" s="1">
        <v>185</v>
      </c>
      <c r="M20" s="1"/>
    </row>
    <row r="21" spans="3:13" x14ac:dyDescent="0.25">
      <c r="C21" s="1">
        <v>2.4</v>
      </c>
      <c r="D21" s="2">
        <f t="shared" si="1"/>
        <v>1.8199999999999998</v>
      </c>
      <c r="E21" s="1">
        <v>2.36</v>
      </c>
      <c r="F21" s="2">
        <f>C11-E21</f>
        <v>1.8599999999999999</v>
      </c>
      <c r="G21" s="14">
        <v>6</v>
      </c>
      <c r="H21" s="1">
        <v>1379</v>
      </c>
      <c r="K21" s="1" t="s">
        <v>10</v>
      </c>
      <c r="L21" s="1">
        <v>106.5</v>
      </c>
      <c r="M21" s="1"/>
    </row>
    <row r="22" spans="3:13" x14ac:dyDescent="0.25">
      <c r="C22" s="1">
        <v>2.2599999999999998</v>
      </c>
      <c r="D22" s="2">
        <f t="shared" si="1"/>
        <v>1.96</v>
      </c>
      <c r="E22" s="1"/>
      <c r="F22" s="1"/>
      <c r="G22" s="14" t="s">
        <v>24</v>
      </c>
      <c r="H22" s="1">
        <v>1476.8</v>
      </c>
      <c r="K22" s="1" t="s">
        <v>12</v>
      </c>
      <c r="L22" s="1">
        <v>41</v>
      </c>
      <c r="M22" s="1"/>
    </row>
    <row r="23" spans="3:13" x14ac:dyDescent="0.25">
      <c r="C23" s="1">
        <v>2.11</v>
      </c>
      <c r="D23" s="2">
        <f t="shared" si="1"/>
        <v>2.11</v>
      </c>
      <c r="E23" s="1"/>
      <c r="F23" s="1"/>
      <c r="G23" s="14">
        <v>2</v>
      </c>
      <c r="H23" s="1">
        <v>1574.6</v>
      </c>
      <c r="K23" s="1"/>
      <c r="L23" s="1"/>
      <c r="M23" s="1"/>
    </row>
    <row r="24" spans="3:13" x14ac:dyDescent="0.25">
      <c r="C24" s="1">
        <v>2</v>
      </c>
      <c r="D24" s="2">
        <f t="shared" si="1"/>
        <v>2.2199999999999998</v>
      </c>
      <c r="E24" s="1">
        <v>1.95</v>
      </c>
      <c r="F24" s="2">
        <f>C11-E24</f>
        <v>2.2699999999999996</v>
      </c>
      <c r="G24" s="14">
        <v>3</v>
      </c>
      <c r="H24" s="1">
        <v>1672.4</v>
      </c>
      <c r="K24" s="1" t="s">
        <v>13</v>
      </c>
      <c r="L24" s="1">
        <v>162</v>
      </c>
      <c r="M24" s="1"/>
    </row>
    <row r="25" spans="3:13" x14ac:dyDescent="0.25">
      <c r="C25" s="1">
        <v>1.89</v>
      </c>
      <c r="D25" s="2">
        <f t="shared" si="1"/>
        <v>2.33</v>
      </c>
      <c r="E25" s="1"/>
      <c r="F25" s="1"/>
      <c r="G25" s="14" t="s">
        <v>26</v>
      </c>
      <c r="H25" s="1">
        <v>1752.9</v>
      </c>
      <c r="K25" s="1"/>
      <c r="L25" s="1"/>
      <c r="M25" s="1"/>
    </row>
    <row r="26" spans="3:13" x14ac:dyDescent="0.25">
      <c r="C26" s="1">
        <v>1.79</v>
      </c>
      <c r="D26" s="2">
        <f t="shared" si="1"/>
        <v>2.4299999999999997</v>
      </c>
      <c r="E26" s="1"/>
      <c r="F26" s="1"/>
      <c r="G26" s="14">
        <v>2</v>
      </c>
      <c r="H26" s="1">
        <v>1833.4</v>
      </c>
      <c r="K26" s="1" t="s">
        <v>14</v>
      </c>
      <c r="L26" s="1">
        <v>40.6</v>
      </c>
      <c r="M26" s="1"/>
    </row>
    <row r="27" spans="3:13" x14ac:dyDescent="0.25">
      <c r="C27" s="1">
        <v>1.66</v>
      </c>
      <c r="D27" s="2">
        <f t="shared" si="1"/>
        <v>2.5599999999999996</v>
      </c>
      <c r="E27" s="1">
        <v>1.62</v>
      </c>
      <c r="F27" s="2">
        <f>C11-E27</f>
        <v>2.5999999999999996</v>
      </c>
      <c r="G27" s="14">
        <v>3</v>
      </c>
      <c r="H27" s="1">
        <v>1913.9</v>
      </c>
      <c r="K27" s="1" t="s">
        <v>15</v>
      </c>
      <c r="L27" s="1">
        <v>32.9</v>
      </c>
      <c r="M27" s="1"/>
    </row>
    <row r="28" spans="3:13" x14ac:dyDescent="0.25">
      <c r="C28" s="1">
        <v>1.59</v>
      </c>
      <c r="D28" s="2">
        <f t="shared" si="1"/>
        <v>2.63</v>
      </c>
      <c r="E28" s="1"/>
      <c r="F28" s="1"/>
      <c r="G28" s="14" t="s">
        <v>27</v>
      </c>
      <c r="H28" s="1">
        <v>1985.4</v>
      </c>
      <c r="K28" s="1"/>
      <c r="L28" s="1"/>
      <c r="M28" s="1"/>
    </row>
    <row r="29" spans="3:13" x14ac:dyDescent="0.25">
      <c r="C29" s="1">
        <v>1.49</v>
      </c>
      <c r="D29" s="2">
        <f t="shared" si="1"/>
        <v>2.7299999999999995</v>
      </c>
      <c r="E29" s="1"/>
      <c r="F29" s="1"/>
      <c r="G29" s="14">
        <v>2</v>
      </c>
      <c r="H29" s="1">
        <v>2056.9</v>
      </c>
      <c r="K29" s="1"/>
      <c r="L29" s="1"/>
      <c r="M29" s="1"/>
    </row>
    <row r="30" spans="3:13" x14ac:dyDescent="0.25">
      <c r="C30" s="1">
        <v>1.38</v>
      </c>
      <c r="D30" s="2">
        <f t="shared" si="1"/>
        <v>2.84</v>
      </c>
      <c r="E30" s="1"/>
      <c r="F30" s="1"/>
      <c r="G30" s="14">
        <v>3</v>
      </c>
      <c r="H30" s="1">
        <v>2128.4</v>
      </c>
      <c r="K30" s="1" t="s">
        <v>70</v>
      </c>
      <c r="L30" s="1"/>
      <c r="M30" s="1"/>
    </row>
    <row r="31" spans="3:13" x14ac:dyDescent="0.25">
      <c r="C31" s="1">
        <v>1.27</v>
      </c>
      <c r="D31" s="2">
        <f t="shared" si="1"/>
        <v>2.9499999999999997</v>
      </c>
      <c r="E31" s="1">
        <v>1.27</v>
      </c>
      <c r="F31" s="2">
        <f>C11-C31</f>
        <v>2.9499999999999997</v>
      </c>
      <c r="G31" s="14">
        <v>4</v>
      </c>
      <c r="H31" s="1">
        <v>2199.9</v>
      </c>
      <c r="K31" s="1" t="s">
        <v>67</v>
      </c>
      <c r="L31" s="1"/>
      <c r="M31" s="1"/>
    </row>
    <row r="32" spans="3:13" x14ac:dyDescent="0.25">
      <c r="C32" s="1">
        <v>1.21</v>
      </c>
      <c r="D32" s="2">
        <f t="shared" si="1"/>
        <v>3.01</v>
      </c>
      <c r="E32" s="1"/>
      <c r="F32" s="1"/>
      <c r="G32" s="14" t="s">
        <v>28</v>
      </c>
      <c r="H32" s="1">
        <v>2263.4</v>
      </c>
      <c r="K32" s="1" t="s">
        <v>68</v>
      </c>
      <c r="L32" s="1"/>
      <c r="M32" s="1"/>
    </row>
    <row r="33" spans="3:13" x14ac:dyDescent="0.25">
      <c r="C33" s="1">
        <v>1.1100000000000001</v>
      </c>
      <c r="D33" s="2">
        <f t="shared" si="1"/>
        <v>3.1099999999999994</v>
      </c>
      <c r="E33" s="1"/>
      <c r="F33" s="1"/>
      <c r="G33" s="14">
        <v>2</v>
      </c>
      <c r="H33" s="1">
        <v>2390.4</v>
      </c>
      <c r="K33" s="1" t="s">
        <v>86</v>
      </c>
      <c r="L33" s="1"/>
      <c r="M33" s="1"/>
    </row>
    <row r="34" spans="3:13" x14ac:dyDescent="0.25">
      <c r="C34" s="1">
        <v>1.04</v>
      </c>
      <c r="D34" s="2">
        <f t="shared" si="1"/>
        <v>3.1799999999999997</v>
      </c>
      <c r="E34" s="1"/>
      <c r="F34" s="1"/>
      <c r="G34" s="14">
        <v>3</v>
      </c>
      <c r="H34" s="1">
        <v>2453.9</v>
      </c>
      <c r="K34" s="1"/>
      <c r="L34" s="1"/>
      <c r="M34" s="1"/>
    </row>
    <row r="35" spans="3:13" x14ac:dyDescent="0.25">
      <c r="C35" s="1">
        <v>0.95</v>
      </c>
      <c r="D35" s="2">
        <f t="shared" si="1"/>
        <v>3.2699999999999996</v>
      </c>
      <c r="E35" s="1"/>
      <c r="F35" s="1"/>
      <c r="G35" s="15">
        <v>4</v>
      </c>
      <c r="H35" s="1">
        <v>2517.4</v>
      </c>
      <c r="K35" s="1" t="s">
        <v>80</v>
      </c>
      <c r="L35" s="1">
        <v>379.9</v>
      </c>
      <c r="M35" s="1" t="s">
        <v>5</v>
      </c>
    </row>
    <row r="36" spans="3:13" x14ac:dyDescent="0.25">
      <c r="C36" s="1">
        <v>0.86</v>
      </c>
      <c r="D36" s="2">
        <f t="shared" si="1"/>
        <v>3.36</v>
      </c>
      <c r="E36" s="1"/>
      <c r="F36" s="1"/>
      <c r="G36" s="15">
        <v>5</v>
      </c>
      <c r="H36" s="1">
        <v>2580.9</v>
      </c>
      <c r="K36" s="1" t="s">
        <v>81</v>
      </c>
      <c r="L36" s="1">
        <v>286.2</v>
      </c>
      <c r="M36" s="1" t="s">
        <v>5</v>
      </c>
    </row>
    <row r="37" spans="3:13" x14ac:dyDescent="0.25">
      <c r="C37" s="1">
        <v>0.78</v>
      </c>
      <c r="D37" s="2">
        <f t="shared" si="1"/>
        <v>3.4399999999999995</v>
      </c>
      <c r="E37" s="1">
        <v>0.78</v>
      </c>
      <c r="F37" s="2">
        <f>C11-C37</f>
        <v>3.4399999999999995</v>
      </c>
      <c r="G37" s="14">
        <v>6</v>
      </c>
      <c r="H37" s="1">
        <v>2644.4</v>
      </c>
      <c r="K37" s="1" t="s">
        <v>82</v>
      </c>
      <c r="L37" s="1">
        <v>242.2</v>
      </c>
      <c r="M37" s="1" t="s">
        <v>5</v>
      </c>
    </row>
    <row r="38" spans="3:13" x14ac:dyDescent="0.25">
      <c r="K38" s="1" t="s">
        <v>83</v>
      </c>
      <c r="L38" s="1">
        <v>293.10000000000002</v>
      </c>
      <c r="M38" s="1" t="s">
        <v>5</v>
      </c>
    </row>
    <row r="39" spans="3:13" x14ac:dyDescent="0.25">
      <c r="K39" s="1" t="s">
        <v>84</v>
      </c>
      <c r="L39" s="1">
        <v>640.4</v>
      </c>
      <c r="M39" s="1" t="s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4"/>
  <sheetViews>
    <sheetView topLeftCell="C1" workbookViewId="0">
      <selection activeCell="Q34" sqref="Q34"/>
    </sheetView>
  </sheetViews>
  <sheetFormatPr defaultRowHeight="15" x14ac:dyDescent="0.25"/>
  <cols>
    <col min="4" max="4" width="13.85546875" customWidth="1"/>
  </cols>
  <sheetData>
    <row r="2" spans="3:16" ht="23.25" x14ac:dyDescent="0.35">
      <c r="D2" s="6" t="s">
        <v>95</v>
      </c>
    </row>
    <row r="3" spans="3:16" x14ac:dyDescent="0.25">
      <c r="F3" t="s">
        <v>51</v>
      </c>
      <c r="K3" t="s">
        <v>50</v>
      </c>
    </row>
    <row r="5" spans="3:16" ht="21" x14ac:dyDescent="0.35">
      <c r="C5" s="7" t="s">
        <v>40</v>
      </c>
      <c r="H5" t="s">
        <v>33</v>
      </c>
    </row>
    <row r="6" spans="3:16" x14ac:dyDescent="0.25">
      <c r="J6" s="1" t="s">
        <v>36</v>
      </c>
      <c r="K6" s="1" t="s">
        <v>39</v>
      </c>
    </row>
    <row r="7" spans="3:16" x14ac:dyDescent="0.25">
      <c r="J7" s="1" t="s">
        <v>37</v>
      </c>
      <c r="K7" s="1" t="s">
        <v>38</v>
      </c>
    </row>
    <row r="8" spans="3:16" x14ac:dyDescent="0.25">
      <c r="D8" s="18" t="s">
        <v>55</v>
      </c>
      <c r="J8" s="1" t="s">
        <v>2</v>
      </c>
      <c r="K8" s="1" t="s">
        <v>2</v>
      </c>
      <c r="L8" t="s">
        <v>34</v>
      </c>
      <c r="M8" s="1" t="s">
        <v>35</v>
      </c>
    </row>
    <row r="9" spans="3:16" x14ac:dyDescent="0.25">
      <c r="D9" s="19"/>
    </row>
    <row r="11" spans="3:16" x14ac:dyDescent="0.25">
      <c r="E11" t="s">
        <v>47</v>
      </c>
      <c r="F11" s="9">
        <v>108.5</v>
      </c>
      <c r="G11" t="s">
        <v>48</v>
      </c>
      <c r="J11" s="9">
        <v>250</v>
      </c>
      <c r="K11" s="9">
        <v>6.4</v>
      </c>
      <c r="M11" s="10">
        <f>(J11*((K11)^3))/12</f>
        <v>5461.3333333333348</v>
      </c>
    </row>
    <row r="12" spans="3:16" x14ac:dyDescent="0.25">
      <c r="F12" s="1">
        <f>F11*10</f>
        <v>1085</v>
      </c>
      <c r="G12" t="s">
        <v>2</v>
      </c>
      <c r="J12" s="8"/>
      <c r="K12" s="8"/>
      <c r="M12" s="8"/>
    </row>
    <row r="14" spans="3:16" ht="21" x14ac:dyDescent="0.35">
      <c r="C14" s="7" t="s">
        <v>41</v>
      </c>
    </row>
    <row r="15" spans="3:16" x14ac:dyDescent="0.25">
      <c r="P15" s="8"/>
    </row>
    <row r="16" spans="3:16" x14ac:dyDescent="0.25">
      <c r="D16" t="s">
        <v>53</v>
      </c>
      <c r="E16" s="5" t="s">
        <v>31</v>
      </c>
    </row>
    <row r="17" spans="4:12" x14ac:dyDescent="0.25">
      <c r="E17" s="5"/>
    </row>
    <row r="18" spans="4:12" x14ac:dyDescent="0.25">
      <c r="E18" t="s">
        <v>42</v>
      </c>
      <c r="F18" s="9">
        <v>2</v>
      </c>
      <c r="G18" t="s">
        <v>44</v>
      </c>
      <c r="I18" t="s">
        <v>45</v>
      </c>
      <c r="K18" s="9">
        <v>70</v>
      </c>
      <c r="L18" t="s">
        <v>49</v>
      </c>
    </row>
    <row r="19" spans="4:12" x14ac:dyDescent="0.25">
      <c r="E19" s="5"/>
      <c r="F19" s="1">
        <f>F18*9.81</f>
        <v>19.62</v>
      </c>
      <c r="G19" t="s">
        <v>43</v>
      </c>
      <c r="K19" s="1">
        <f>K18*1000</f>
        <v>70000</v>
      </c>
      <c r="L19" t="s">
        <v>46</v>
      </c>
    </row>
    <row r="20" spans="4:12" x14ac:dyDescent="0.25">
      <c r="E20" s="5"/>
    </row>
    <row r="22" spans="4:12" x14ac:dyDescent="0.25">
      <c r="D22" s="1" t="s">
        <v>1</v>
      </c>
      <c r="F22" s="11">
        <f>-(F19*(F12^3))/(48*K19*M11)</f>
        <v>-1.3656841077804562</v>
      </c>
      <c r="G22" t="s">
        <v>2</v>
      </c>
    </row>
    <row r="24" spans="4:12" x14ac:dyDescent="0.25">
      <c r="D24" t="s">
        <v>52</v>
      </c>
    </row>
    <row r="34" spans="17:17" x14ac:dyDescent="0.25">
      <c r="Q34" t="s">
        <v>54</v>
      </c>
    </row>
  </sheetData>
  <mergeCells count="1">
    <mergeCell ref="D8:D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Q34"/>
  <sheetViews>
    <sheetView workbookViewId="0">
      <selection activeCell="V38" sqref="V38"/>
    </sheetView>
  </sheetViews>
  <sheetFormatPr defaultRowHeight="15" x14ac:dyDescent="0.25"/>
  <cols>
    <col min="5" max="5" width="13.7109375" customWidth="1"/>
    <col min="6" max="6" width="12.85546875" customWidth="1"/>
    <col min="7" max="7" width="15.5703125" customWidth="1"/>
  </cols>
  <sheetData>
    <row r="4" spans="4:14" ht="23.25" x14ac:dyDescent="0.35">
      <c r="E4" s="6" t="s">
        <v>56</v>
      </c>
    </row>
    <row r="5" spans="4:14" x14ac:dyDescent="0.25">
      <c r="G5" t="s">
        <v>51</v>
      </c>
      <c r="L5" t="s">
        <v>57</v>
      </c>
    </row>
    <row r="7" spans="4:14" ht="21" x14ac:dyDescent="0.35">
      <c r="D7" s="7" t="s">
        <v>32</v>
      </c>
      <c r="I7" t="s">
        <v>33</v>
      </c>
    </row>
    <row r="8" spans="4:14" x14ac:dyDescent="0.25">
      <c r="K8" s="1" t="s">
        <v>36</v>
      </c>
      <c r="L8" s="1" t="s">
        <v>39</v>
      </c>
    </row>
    <row r="9" spans="4:14" x14ac:dyDescent="0.25">
      <c r="K9" s="1" t="s">
        <v>37</v>
      </c>
      <c r="L9" s="1" t="s">
        <v>38</v>
      </c>
    </row>
    <row r="10" spans="4:14" x14ac:dyDescent="0.25">
      <c r="E10" s="18" t="s">
        <v>55</v>
      </c>
      <c r="K10" s="1" t="s">
        <v>2</v>
      </c>
      <c r="L10" s="1" t="s">
        <v>2</v>
      </c>
      <c r="M10" t="s">
        <v>34</v>
      </c>
      <c r="N10" s="1" t="s">
        <v>35</v>
      </c>
    </row>
    <row r="11" spans="4:14" x14ac:dyDescent="0.25">
      <c r="E11" s="19"/>
    </row>
    <row r="12" spans="4:14" x14ac:dyDescent="0.25">
      <c r="E12" s="12"/>
    </row>
    <row r="13" spans="4:14" x14ac:dyDescent="0.25">
      <c r="E13" s="12"/>
      <c r="F13" t="s">
        <v>65</v>
      </c>
      <c r="G13" t="s">
        <v>60</v>
      </c>
    </row>
    <row r="15" spans="4:14" x14ac:dyDescent="0.25">
      <c r="F15" t="s">
        <v>47</v>
      </c>
      <c r="G15" s="9">
        <v>105.5</v>
      </c>
      <c r="H15" t="s">
        <v>48</v>
      </c>
      <c r="K15" s="9">
        <v>250</v>
      </c>
      <c r="L15" s="9">
        <v>6</v>
      </c>
      <c r="N15" s="10">
        <f>(K15*((L15)^3))/12</f>
        <v>4500</v>
      </c>
    </row>
    <row r="16" spans="4:14" x14ac:dyDescent="0.25">
      <c r="G16" s="1">
        <f>G15*10</f>
        <v>1055</v>
      </c>
      <c r="H16" t="s">
        <v>2</v>
      </c>
      <c r="K16" s="8"/>
      <c r="L16" s="8"/>
      <c r="N16" s="8"/>
    </row>
    <row r="18" spans="4:13" ht="21" x14ac:dyDescent="0.35">
      <c r="D18" s="7" t="s">
        <v>58</v>
      </c>
    </row>
    <row r="20" spans="4:13" x14ac:dyDescent="0.25">
      <c r="E20" t="s">
        <v>59</v>
      </c>
      <c r="F20" s="5" t="s">
        <v>63</v>
      </c>
      <c r="J20" t="s">
        <v>1</v>
      </c>
      <c r="L20" s="9">
        <v>2</v>
      </c>
      <c r="M20" t="s">
        <v>2</v>
      </c>
    </row>
    <row r="21" spans="4:13" x14ac:dyDescent="0.25">
      <c r="F21" s="5"/>
    </row>
    <row r="22" spans="4:13" x14ac:dyDescent="0.25">
      <c r="F22" t="s">
        <v>42</v>
      </c>
      <c r="G22" s="9">
        <v>2.6349999999999998</v>
      </c>
      <c r="H22" t="s">
        <v>44</v>
      </c>
      <c r="L22" s="13"/>
    </row>
    <row r="23" spans="4:13" x14ac:dyDescent="0.25">
      <c r="F23" s="5"/>
      <c r="G23" s="1">
        <f>G22*9.81</f>
        <v>25.849349999999998</v>
      </c>
      <c r="H23" t="s">
        <v>43</v>
      </c>
      <c r="L23" s="8"/>
    </row>
    <row r="24" spans="4:13" x14ac:dyDescent="0.25">
      <c r="F24" s="5"/>
    </row>
    <row r="26" spans="4:13" x14ac:dyDescent="0.25">
      <c r="E26" s="1" t="s">
        <v>61</v>
      </c>
      <c r="G26" s="10">
        <f>-((G23*(G16^3))/(-48*L20*N15))/1000</f>
        <v>70.262445108463538</v>
      </c>
      <c r="H26" t="s">
        <v>62</v>
      </c>
    </row>
    <row r="28" spans="4:13" x14ac:dyDescent="0.25">
      <c r="E28" t="s">
        <v>52</v>
      </c>
    </row>
    <row r="30" spans="4:13" x14ac:dyDescent="0.25">
      <c r="E30" t="s">
        <v>64</v>
      </c>
    </row>
    <row r="34" spans="17:17" x14ac:dyDescent="0.25">
      <c r="Q34" t="s">
        <v>54</v>
      </c>
    </row>
  </sheetData>
  <mergeCells count="1">
    <mergeCell ref="E10:E11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19"/>
  <sheetViews>
    <sheetView workbookViewId="0">
      <selection activeCell="E27" sqref="E27"/>
    </sheetView>
  </sheetViews>
  <sheetFormatPr defaultRowHeight="15" x14ac:dyDescent="0.25"/>
  <cols>
    <col min="2" max="2" width="24.28515625" customWidth="1"/>
  </cols>
  <sheetData>
    <row r="5" spans="2:6" ht="23.25" x14ac:dyDescent="0.35">
      <c r="B5" s="6" t="s">
        <v>71</v>
      </c>
    </row>
    <row r="9" spans="2:6" x14ac:dyDescent="0.25">
      <c r="D9" s="1" t="s">
        <v>73</v>
      </c>
      <c r="F9" s="16" t="s">
        <v>78</v>
      </c>
    </row>
    <row r="10" spans="2:6" x14ac:dyDescent="0.25">
      <c r="D10" s="1" t="s">
        <v>2</v>
      </c>
      <c r="F10" s="1" t="s">
        <v>79</v>
      </c>
    </row>
    <row r="11" spans="2:6" x14ac:dyDescent="0.25">
      <c r="D11" s="1">
        <v>2</v>
      </c>
      <c r="F11" s="1"/>
    </row>
    <row r="12" spans="2:6" x14ac:dyDescent="0.25">
      <c r="B12" s="1" t="s">
        <v>72</v>
      </c>
      <c r="C12" s="1" t="s">
        <v>94</v>
      </c>
      <c r="D12" s="1">
        <f>(1323.3*D11)-10.786</f>
        <v>2635.8139999999999</v>
      </c>
      <c r="F12" s="16">
        <v>70.290000000000006</v>
      </c>
    </row>
    <row r="13" spans="2:6" x14ac:dyDescent="0.25">
      <c r="B13" s="1"/>
      <c r="C13" t="s">
        <v>5</v>
      </c>
      <c r="F13" s="1"/>
    </row>
    <row r="14" spans="2:6" x14ac:dyDescent="0.25">
      <c r="B14" s="1" t="s">
        <v>88</v>
      </c>
      <c r="D14" s="1">
        <f>(626.33*D11)+14.663</f>
        <v>1267.3230000000001</v>
      </c>
      <c r="F14" s="16">
        <v>30.29</v>
      </c>
    </row>
    <row r="15" spans="2:6" x14ac:dyDescent="0.25">
      <c r="B15" s="1"/>
      <c r="F15" s="1"/>
    </row>
    <row r="16" spans="2:6" x14ac:dyDescent="0.25">
      <c r="B16" s="1" t="s">
        <v>89</v>
      </c>
      <c r="D16" s="1">
        <f>(817.84*D11)-14.839</f>
        <v>1620.8410000000001</v>
      </c>
      <c r="F16" s="16">
        <v>29.67</v>
      </c>
    </row>
    <row r="17" spans="2:6" x14ac:dyDescent="0.25">
      <c r="B17" s="1"/>
      <c r="F17" s="1"/>
    </row>
    <row r="18" spans="2:6" x14ac:dyDescent="0.25">
      <c r="B18" s="17" t="s">
        <v>90</v>
      </c>
      <c r="D18" s="17">
        <f>(761.38*D11)-6.8959</f>
        <v>1515.8641</v>
      </c>
      <c r="F18" s="16">
        <v>28.23</v>
      </c>
    </row>
    <row r="19" spans="2:6" x14ac:dyDescent="0.25">
      <c r="B19" s="20" t="s">
        <v>93</v>
      </c>
      <c r="C19" s="20"/>
      <c r="D19" s="20"/>
      <c r="F19" s="1"/>
    </row>
  </sheetData>
  <mergeCells count="1">
    <mergeCell ref="B19:D1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OrigPanelNoBar</vt:lpstr>
      <vt:lpstr>Solid Antico Sheet</vt:lpstr>
      <vt:lpstr>OrigPanelNo2withBar</vt:lpstr>
      <vt:lpstr>OrigPanelNo3withBar</vt:lpstr>
      <vt:lpstr>Defection Calc.</vt:lpstr>
      <vt:lpstr>CalcYoung</vt:lpstr>
      <vt:lpstr>Resume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2018-04-30T13:56:56Z</cp:lastPrinted>
  <dcterms:created xsi:type="dcterms:W3CDTF">2018-01-17T15:11:55Z</dcterms:created>
  <dcterms:modified xsi:type="dcterms:W3CDTF">2018-05-04T17:23:54Z</dcterms:modified>
</cp:coreProperties>
</file>